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64" activeTab="0"/>
  </bookViews>
  <sheets>
    <sheet name="KL,Katrilli, Rocky, Jazzy, Foxy" sheetId="1" r:id="rId1"/>
    <sheet name="Ambient" sheetId="2" r:id="rId2"/>
    <sheet name="Mansion" sheetId="3" r:id="rId3"/>
    <sheet name="Forte, 3T" sheetId="4" r:id="rId4"/>
    <sheet name="Kattokaltevuus" sheetId="5" r:id="rId5"/>
    <sheet name="Pinta-ala" sheetId="6" r:id="rId6"/>
  </sheets>
  <definedNames>
    <definedName name="DATAkatto">'Kattokaltevuus'!$K$11:$L$12</definedName>
    <definedName name="Harjalevyt" localSheetId="1">'Ambient'!$R$3:$R$32</definedName>
    <definedName name="Harjalevyt" localSheetId="3">'Forte, 3T'!$R$3:$R$32</definedName>
    <definedName name="Harjalevyt" localSheetId="2">'Mansion'!$R$3:$R$32</definedName>
    <definedName name="Harjalevyt">'KL,Katrilli, Rocky, Jazzy, Foxy'!$R$3:$R$32</definedName>
    <definedName name="Laatat" localSheetId="1">'Ambient'!$Q$3:$Q$34</definedName>
    <definedName name="Laatat" localSheetId="3">'Forte, 3T'!$Q$3:$Q$34</definedName>
    <definedName name="Laatat" localSheetId="2">'Mansion'!$Q$3:$Q$34</definedName>
    <definedName name="Laatat">'KL,Katrilli, Rocky, Jazzy, Foxy'!$Q$3:$Q$35</definedName>
    <definedName name="_xlnm.Print_Area" localSheetId="1">'Ambient'!$A$1:$M$52</definedName>
    <definedName name="_xlnm.Print_Area" localSheetId="3">'Forte, 3T'!$A$1:$M$52</definedName>
    <definedName name="_xlnm.Print_Area" localSheetId="4">'Kattokaltevuus'!$A$1:$O$52</definedName>
    <definedName name="_xlnm.Print_Area" localSheetId="0">'KL,Katrilli, Rocky, Jazzy, Foxy'!$A$1:$M$52</definedName>
    <definedName name="_xlnm.Print_Area" localSheetId="2">'Mansion'!$A$1:$M$52</definedName>
    <definedName name="_xlnm.Print_Area" localSheetId="5">'Pinta-ala'!$A$1:$O$52</definedName>
  </definedNames>
  <calcPr fullCalcOnLoad="1"/>
</workbook>
</file>

<file path=xl/comments1.xml><?xml version="1.0" encoding="utf-8"?>
<comments xmlns="http://schemas.openxmlformats.org/spreadsheetml/2006/main">
  <authors>
    <author>Timo Rantanen</author>
  </authors>
  <commentList>
    <comment ref="H20" authorId="0">
      <text>
        <r>
          <rPr>
            <sz val="12"/>
            <rFont val="Arial"/>
            <family val="2"/>
          </rPr>
          <t>Laskuri toimii parhaiten, jos näytön resoluutio on vähintään 1280 X 1024.</t>
        </r>
      </text>
    </comment>
  </commentList>
</comments>
</file>

<file path=xl/comments2.xml><?xml version="1.0" encoding="utf-8"?>
<comments xmlns="http://schemas.openxmlformats.org/spreadsheetml/2006/main">
  <authors>
    <author>Timo Rantanen</author>
  </authors>
  <commentList>
    <comment ref="H20" authorId="0">
      <text>
        <r>
          <rPr>
            <sz val="12"/>
            <rFont val="Arial"/>
            <family val="2"/>
          </rPr>
          <t>Laskuri toimii parhaiten, jos näytön resoluutio on vähintään 1280 X 1024.</t>
        </r>
      </text>
    </comment>
  </commentList>
</comments>
</file>

<file path=xl/comments3.xml><?xml version="1.0" encoding="utf-8"?>
<comments xmlns="http://schemas.openxmlformats.org/spreadsheetml/2006/main">
  <authors>
    <author>Timo Rantanen</author>
  </authors>
  <commentList>
    <comment ref="H20" authorId="0">
      <text>
        <r>
          <rPr>
            <sz val="12"/>
            <rFont val="Arial"/>
            <family val="2"/>
          </rPr>
          <t>Laskuri toimii parhaiten, jos näytön resoluutio on vähintään 1280 X 1024.</t>
        </r>
      </text>
    </comment>
  </commentList>
</comments>
</file>

<file path=xl/comments4.xml><?xml version="1.0" encoding="utf-8"?>
<comments xmlns="http://schemas.openxmlformats.org/spreadsheetml/2006/main">
  <authors>
    <author>Timo Rantanen</author>
  </authors>
  <commentList>
    <comment ref="H20" authorId="0">
      <text>
        <r>
          <rPr>
            <sz val="12"/>
            <rFont val="Arial"/>
            <family val="2"/>
          </rPr>
          <t>Laskuri toimii parhaiten, jos näytön resoluutio on vähintään 1280 X 1024.</t>
        </r>
      </text>
    </comment>
  </commentList>
</comments>
</file>

<file path=xl/sharedStrings.xml><?xml version="1.0" encoding="utf-8"?>
<sst xmlns="http://schemas.openxmlformats.org/spreadsheetml/2006/main" count="632" uniqueCount="247">
  <si>
    <t xml:space="preserve">Katon pinta-ala    </t>
  </si>
  <si>
    <t xml:space="preserve">Harjan (harjojen) pituus       </t>
  </si>
  <si>
    <t>jm</t>
  </si>
  <si>
    <t>Sisätaitteet</t>
  </si>
  <si>
    <t>Ylösnostot seinille</t>
  </si>
  <si>
    <t>kpl</t>
  </si>
  <si>
    <t>%</t>
  </si>
  <si>
    <t>Aluskermi</t>
  </si>
  <si>
    <t>Tiivistysliima  K-36</t>
  </si>
  <si>
    <t>Tämä laskelma on vain ohjeellinen ja todellinen menekki riippuu annettujen lähtötietojen oikeellisuudesta, työtavoista ja katon muodosta.</t>
  </si>
  <si>
    <t>Jos kyseessä on erittäin monimuotoinen katto tai aumakatto, niin varsinkin kattolaatan menekki on suurempi kuin tämä laskenta osoittaa.</t>
  </si>
  <si>
    <t>noin</t>
  </si>
  <si>
    <t>Savupiippujen lukumäärä</t>
  </si>
  <si>
    <t>TARVIKKEIDEN MENEKKI:</t>
  </si>
  <si>
    <t>e-mail: katepal@katepal.fi</t>
  </si>
  <si>
    <t>Puh: (03) 375 9111, Fax: (03) 375 0974</t>
  </si>
  <si>
    <t>37501 Lempäälä</t>
  </si>
  <si>
    <t>PL 33</t>
  </si>
  <si>
    <t>Rakentaja/omistaja:</t>
  </si>
  <si>
    <t>Kohteen osoite:</t>
  </si>
  <si>
    <t>Kohde:</t>
  </si>
  <si>
    <t>Asentaja:</t>
  </si>
  <si>
    <t>Omakotitalo</t>
  </si>
  <si>
    <t>KOHTEEN YLEISTIEDOT:</t>
  </si>
  <si>
    <t>KATON TIEDOT:</t>
  </si>
  <si>
    <t>Harjakatto</t>
  </si>
  <si>
    <t>Laskelman tekijä:</t>
  </si>
  <si>
    <t>1:5 (n.12 °)</t>
  </si>
  <si>
    <t>1:1  ( 45 °)</t>
  </si>
  <si>
    <t>1:4  ( 14 °)</t>
  </si>
  <si>
    <t>1:3  (n.18 °)</t>
  </si>
  <si>
    <t>1:2,5  (n.22 °)</t>
  </si>
  <si>
    <t>1:2  (n.27 °)</t>
  </si>
  <si>
    <t>1.1,5  (n.34 °)</t>
  </si>
  <si>
    <t>Y =</t>
  </si>
  <si>
    <t>m</t>
  </si>
  <si>
    <t>Anna lappeen pituus</t>
  </si>
  <si>
    <t>X =</t>
  </si>
  <si>
    <t xml:space="preserve"> :</t>
  </si>
  <si>
    <t>Kattotyyppi</t>
  </si>
  <si>
    <t>Suositeltava katemateriaali</t>
  </si>
  <si>
    <t>Tasakatto</t>
  </si>
  <si>
    <t>Anna harjan korkeus</t>
  </si>
  <si>
    <t>(tai tasakaton nousu)</t>
  </si>
  <si>
    <t xml:space="preserve">Suhteena      </t>
  </si>
  <si>
    <t>Asteina</t>
  </si>
  <si>
    <t>Prosentteina</t>
  </si>
  <si>
    <t>°</t>
  </si>
  <si>
    <t>Vähimmäiskaltevuus</t>
  </si>
  <si>
    <t xml:space="preserve"> =&gt; KATON KALTEVUUS NUMEROINA:</t>
  </si>
  <si>
    <t>LÄHTÖTIEDOT:</t>
  </si>
  <si>
    <t>Katepal SBS-kumibitumituotteet</t>
  </si>
  <si>
    <t>Katon pinta-alan laskenta</t>
  </si>
  <si>
    <t>Suorakulmio</t>
  </si>
  <si>
    <t>Suunnikas</t>
  </si>
  <si>
    <t>Puolisuunnikas</t>
  </si>
  <si>
    <t>Säännöllinen monikulmio</t>
  </si>
  <si>
    <t>a =</t>
  </si>
  <si>
    <t>b =</t>
  </si>
  <si>
    <t>A =</t>
  </si>
  <si>
    <t>h =</t>
  </si>
  <si>
    <t>n =</t>
  </si>
  <si>
    <t>PERIAATE</t>
  </si>
  <si>
    <r>
      <t xml:space="preserve">Pinta-ala  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 xml:space="preserve"> = a x b</t>
    </r>
  </si>
  <si>
    <t>Jonka sivujen määrä on n.</t>
  </si>
  <si>
    <r>
      <t>A</t>
    </r>
    <r>
      <rPr>
        <sz val="14"/>
        <rFont val="Arial"/>
        <family val="2"/>
      </rPr>
      <t xml:space="preserve"> = h x (a + b) / 2</t>
    </r>
  </si>
  <si>
    <r>
      <t>A</t>
    </r>
    <r>
      <rPr>
        <sz val="14"/>
        <rFont val="Arial"/>
        <family val="2"/>
      </rPr>
      <t xml:space="preserve"> = a x h</t>
    </r>
  </si>
  <si>
    <r>
      <t>A</t>
    </r>
    <r>
      <rPr>
        <sz val="14"/>
        <rFont val="Arial"/>
        <family val="2"/>
      </rPr>
      <t xml:space="preserve"> = a x h / 2</t>
    </r>
  </si>
  <si>
    <t xml:space="preserve">LISÄKSI TARVITAAN </t>
  </si>
  <si>
    <t>Riittävän pitkiä huopanauloja (katso ohje)</t>
  </si>
  <si>
    <t>Ympyrän sektori</t>
  </si>
  <si>
    <r>
      <t>A</t>
    </r>
    <r>
      <rPr>
        <sz val="14"/>
        <rFont val="Arial"/>
        <family val="2"/>
      </rPr>
      <t xml:space="preserve"> = s x r / 2</t>
    </r>
  </si>
  <si>
    <t>s =</t>
  </si>
  <si>
    <t>r =</t>
  </si>
  <si>
    <t xml:space="preserve"> - Monimuotoiset katot jaetaan pienempiin osiin (sopiviin kokonaisuuksiin), joiden pinta-alat on helppo laskea. </t>
  </si>
  <si>
    <t xml:space="preserve"> - Lopuksi kaikkien osien pinta-alat lasketaan yhteen ja saadaan näin koko katon pinta-ala A.</t>
  </si>
  <si>
    <t xml:space="preserve"> - Muista mitata lappeiden pituudet oikein eli lappeiden suuntaisesti (katso viereinen kuva).</t>
  </si>
  <si>
    <t>Alaräystäät tippapellillä</t>
  </si>
  <si>
    <t xml:space="preserve"> - tippapellillä</t>
  </si>
  <si>
    <t>Päätyräystäät:</t>
  </si>
  <si>
    <t>EUR</t>
  </si>
  <si>
    <t>Räystäs-/Harjalevyt</t>
  </si>
  <si>
    <t xml:space="preserve"> - Huom! Kattolappeen pinta-alasta on vähennettävä esim. kattolyhtyjen, harjakuistien ja piippujen lappeesta "leikkaama" pinta-ala.</t>
  </si>
  <si>
    <t>Suorakulmainen kolmio ja kolmio</t>
  </si>
  <si>
    <t>Katon kaltevuuden laskenta</t>
  </si>
  <si>
    <t xml:space="preserve"> KATON KALTEVUUS GRAAFISESTI:</t>
  </si>
  <si>
    <t>Katepalintie 15, 37500 Lempäälä</t>
  </si>
  <si>
    <t>Rakentaja itse</t>
  </si>
  <si>
    <t>Risto Rakentaja</t>
  </si>
  <si>
    <t>Sisätaitehuopa</t>
  </si>
  <si>
    <t>Kattolaatan materiaalihukkana on laskelmassa käytetty normaalia 2 prosenttia. Mikäli katto on kuitenkin erityisen monimuotoinen, niin hukka on noin 2-5 %.</t>
  </si>
  <si>
    <r>
      <t>m</t>
    </r>
    <r>
      <rPr>
        <vertAlign val="superscript"/>
        <sz val="14"/>
        <rFont val="Arial"/>
        <family val="2"/>
      </rPr>
      <t>2</t>
    </r>
  </si>
  <si>
    <r>
      <t xml:space="preserve"> - </t>
    </r>
    <r>
      <rPr>
        <b/>
        <sz val="14"/>
        <rFont val="Arial"/>
        <family val="2"/>
      </rPr>
      <t>tai</t>
    </r>
    <r>
      <rPr>
        <sz val="14"/>
        <rFont val="Arial"/>
        <family val="2"/>
      </rPr>
      <t xml:space="preserve"> ilman tippapeltiä</t>
    </r>
  </si>
  <si>
    <t>HUOM!</t>
  </si>
  <si>
    <t>yksikköhinta</t>
  </si>
  <si>
    <t>yhteensä</t>
  </si>
  <si>
    <t>riippuu valitusta astiakoosta</t>
  </si>
  <si>
    <t>EUR / rulla</t>
  </si>
  <si>
    <t>EUR / paketti</t>
  </si>
  <si>
    <t>TÄLLE KATTOKALTEVUUDELLE SOVELTUVAT KATEPAL-TUOTTEET:</t>
  </si>
  <si>
    <r>
      <t xml:space="preserve">Katso Kattoliitto ry:n julkaisu "Toimivat katot" </t>
    </r>
    <r>
      <rPr>
        <i/>
        <sz val="14"/>
        <rFont val="Arial"/>
        <family val="2"/>
      </rPr>
      <t>(www.kattoliitto.fi)</t>
    </r>
  </si>
  <si>
    <r>
      <t>A</t>
    </r>
    <r>
      <rPr>
        <sz val="14"/>
        <rFont val="Arial"/>
        <family val="2"/>
      </rPr>
      <t xml:space="preserve"> = n x (a x h / 2)</t>
    </r>
  </si>
  <si>
    <t xml:space="preserve"> - Laskennallisesti helppoja muotoja ovat esim. suorakulmiot, suunnikkaat, kolmiot, vinosuunnikkaat ja säännölliset monikulmiot.</t>
  </si>
  <si>
    <t xml:space="preserve"> - Voit laskea yksinkertaisten muotojen pinta-aloja täyttämällä pyydetyt mitat alla keltaisella korostettuihin kohtiin.</t>
  </si>
  <si>
    <t>Tippapelti (alaräystäät ja tarvittaessa päätyräystäät)</t>
  </si>
  <si>
    <t>EUR / kpl</t>
  </si>
  <si>
    <t>kpl (pit. 2 m)</t>
  </si>
  <si>
    <t>KL Punainen</t>
  </si>
  <si>
    <t>KL Vihreä</t>
  </si>
  <si>
    <t>KL Ruskea</t>
  </si>
  <si>
    <t>KL Harmaa</t>
  </si>
  <si>
    <t>KL Musta</t>
  </si>
  <si>
    <t>JAZZY Punainen</t>
  </si>
  <si>
    <t>JAZZY Vihreä</t>
  </si>
  <si>
    <t>JAZZY Harmaa</t>
  </si>
  <si>
    <t>JAZZY Kuparin ruskea</t>
  </si>
  <si>
    <t>SUPER KL</t>
  </si>
  <si>
    <t>Super-kattolaatat</t>
  </si>
  <si>
    <t>SUPER-ALUSMATTO</t>
  </si>
  <si>
    <t>K-EL 60/2200 LIIMAREUNA</t>
  </si>
  <si>
    <t>VALITSE LAATTA LISTASTA:</t>
  </si>
  <si>
    <t>VALITSE R/H-LEVY LISTASTA:</t>
  </si>
  <si>
    <t>VALITSE ALUSKERMI LISTASTA:</t>
  </si>
  <si>
    <t>VALITSE VÄRI LISTASTA:</t>
  </si>
  <si>
    <t>Kaikkien piippujen ympärysmitat yhteensä</t>
  </si>
  <si>
    <t>(tuubi, 1, 3 ja 10 litran astia)</t>
  </si>
  <si>
    <t>Päiväys:</t>
  </si>
  <si>
    <r>
      <t xml:space="preserve">Muut ulkotaitteet </t>
    </r>
    <r>
      <rPr>
        <sz val="12"/>
        <rFont val="Arial"/>
        <family val="2"/>
      </rPr>
      <t>(mm. aumakatot)</t>
    </r>
  </si>
  <si>
    <t>Kirjoita tai VALITSE kaltevuus listasta:</t>
  </si>
  <si>
    <t>R/H-levy JAZZY Harmaa</t>
  </si>
  <si>
    <t>R/H-levy KL Vihreä</t>
  </si>
  <si>
    <t>R/H-levy KL Ruskea</t>
  </si>
  <si>
    <t>R/H-levy KL Harmaa</t>
  </si>
  <si>
    <t>R/H-levy KL Musta</t>
  </si>
  <si>
    <t>R/H-levy KL Punainen</t>
  </si>
  <si>
    <t>R/H-levy ROCKY Harmaa</t>
  </si>
  <si>
    <t>R/H-levy Punainen</t>
  </si>
  <si>
    <t>R/H-levy Vihreä</t>
  </si>
  <si>
    <t>R/H-levy Ruskea</t>
  </si>
  <si>
    <t>R/H-levy Kanerva</t>
  </si>
  <si>
    <t>R/H-levy Jäkälä</t>
  </si>
  <si>
    <t>R/H-levy Kupari</t>
  </si>
  <si>
    <t>R/H-levy Kuura</t>
  </si>
  <si>
    <t>R/H-levy Sininen</t>
  </si>
  <si>
    <t>R/H-levy Kultahiekka</t>
  </si>
  <si>
    <r>
      <t>TÄYTTÖOHJE:</t>
    </r>
    <r>
      <rPr>
        <sz val="12"/>
        <rFont val="Arial"/>
        <family val="2"/>
      </rPr>
      <t xml:space="preserve">
Täytä kohteen yleistiedot ja kirjoita vieressä oleviin kohtiin 
rakennuspiirrustuksista tai rakennuksesta määrittämäsi arvot. 
Pyydä tarvittaessa apua esim. suunnittelijalta, valvojalta tai muulta rakennusalan ammattilaiselta. 
Pinta-alan laskentaan löytyy ohjeita </t>
    </r>
    <r>
      <rPr>
        <i/>
        <sz val="12"/>
        <rFont val="Arial"/>
        <family val="2"/>
      </rPr>
      <t>"Pinta-ala"</t>
    </r>
    <r>
      <rPr>
        <sz val="12"/>
        <rFont val="Arial"/>
        <family val="2"/>
      </rPr>
      <t xml:space="preserve"> välilehdeltä.
Tarkkuuden lisäämiseksi täytä kaikki kohdat, mitkä koskevat kattoasi.
Voit muuttaa laskurissa kaikkia keltaisella korostettuja kohtia.
</t>
    </r>
    <r>
      <rPr>
        <b/>
        <sz val="12"/>
        <rFont val="Arial"/>
        <family val="2"/>
      </rPr>
      <t xml:space="preserve">HUOM! </t>
    </r>
    <r>
      <rPr>
        <sz val="12"/>
        <rFont val="Arial"/>
        <family val="2"/>
      </rPr>
      <t>Käytä tarvittaessa desimaalipilkkua, älä -pistettä.</t>
    </r>
  </si>
  <si>
    <t>Jälleenmyyjä:</t>
  </si>
  <si>
    <t>Yhteyshenk.:</t>
  </si>
  <si>
    <t>© Katepal 2007</t>
  </si>
  <si>
    <t>PYYDÄ TARJOUS JÄLLEENMYYJÄLTÄSI:</t>
  </si>
  <si>
    <t>040-1234 5678</t>
  </si>
  <si>
    <t>Puhelin ja / tai e-mail:</t>
  </si>
  <si>
    <t>Puh. / e-mail</t>
  </si>
  <si>
    <t>Kattomuoto:</t>
  </si>
  <si>
    <t>Kattokaltevuus:</t>
  </si>
  <si>
    <t>Laskelma päivitetty:</t>
  </si>
  <si>
    <t>RAHTI:</t>
  </si>
  <si>
    <t xml:space="preserve">YHTEENSÄ </t>
  </si>
  <si>
    <t>ROCKY Musta</t>
  </si>
  <si>
    <t>R/H-levy Aavikon ruskea</t>
  </si>
  <si>
    <t>Versio 04</t>
  </si>
  <si>
    <t>Kattolaattakaton tarvikkeiden menekkilaskelma Ambient</t>
  </si>
  <si>
    <t xml:space="preserve">Kattolaattakaton tarvikkeiden menekkilaskelma </t>
  </si>
  <si>
    <t>Ambient Ruskea</t>
  </si>
  <si>
    <t>Ambient Kullanmusta</t>
  </si>
  <si>
    <t>© Katepal 2019</t>
  </si>
  <si>
    <t>Versio 05</t>
  </si>
  <si>
    <t>Puh: (03) 375 9111</t>
  </si>
  <si>
    <t>e-mail:myynti@katepal.fi</t>
  </si>
  <si>
    <t>Kattolaattakaton tarvikkeiden menekkilaskelma Mansion</t>
  </si>
  <si>
    <t>Kattolaattakaton tarvikkeiden menekkilaskelma Forte</t>
  </si>
  <si>
    <t>Terrakotta</t>
  </si>
  <si>
    <t>Ruska</t>
  </si>
  <si>
    <t>Musta</t>
  </si>
  <si>
    <t>Mahonki</t>
  </si>
  <si>
    <t>ROCKY Metsänvihreä</t>
  </si>
  <si>
    <t>ROCKY Graniitinpunainen</t>
  </si>
  <si>
    <t>ROCKY Kaarnanruskea</t>
  </si>
  <si>
    <t>ROCKY Terrakotta</t>
  </si>
  <si>
    <t>ROCKY Satamansininen</t>
  </si>
  <si>
    <t>ROCKY Ruska</t>
  </si>
  <si>
    <t>ROCKY Aavikonruskea</t>
  </si>
  <si>
    <t>ROCKY Kuparinruskea</t>
  </si>
  <si>
    <t>ROCKY Grafiitinharmaa</t>
  </si>
  <si>
    <t>ROCKY Mahonki</t>
  </si>
  <si>
    <t>KL Classic</t>
  </si>
  <si>
    <t>ROCKY</t>
  </si>
  <si>
    <t>JAZZY</t>
  </si>
  <si>
    <t>KATRILLI</t>
  </si>
  <si>
    <t>ROCKY, -KATRILLI, -JAZZY</t>
  </si>
  <si>
    <t xml:space="preserve">SuperBase GRIP </t>
  </si>
  <si>
    <t>ExtraBase</t>
  </si>
  <si>
    <t>Punainen</t>
  </si>
  <si>
    <t>Harmaa</t>
  </si>
  <si>
    <t>Ruskea</t>
  </si>
  <si>
    <t>Vihreä</t>
  </si>
  <si>
    <t>Aavikon ruskea</t>
  </si>
  <si>
    <t>Kupari</t>
  </si>
  <si>
    <t>Sininen</t>
  </si>
  <si>
    <t>KATRILLI Ruskanpunainen</t>
  </si>
  <si>
    <t>KATRILLI Sammaleenvihreä</t>
  </si>
  <si>
    <t>KATRILLI Kaarnanruskea</t>
  </si>
  <si>
    <t>KATRILLI Aavikonruskea</t>
  </si>
  <si>
    <t>AMBIENT</t>
  </si>
  <si>
    <t>AMBIENT Ruskea</t>
  </si>
  <si>
    <t>AMBIENT Kullanmusta</t>
  </si>
  <si>
    <t>AMBIENT Pähkinä</t>
  </si>
  <si>
    <t>AMBIENT Kuparinruskea</t>
  </si>
  <si>
    <t>AMBIENT Harmaa</t>
  </si>
  <si>
    <t>Ambient Kuparinruskea</t>
  </si>
  <si>
    <t>Rocky Kuparinruskea Jazzy Kupari</t>
  </si>
  <si>
    <t>Rocky Mahonki</t>
  </si>
  <si>
    <t>Rocky Ruska</t>
  </si>
  <si>
    <t>Rocky Satamansininen Katrilli Sininen</t>
  </si>
  <si>
    <t>Rocky Terrakotta</t>
  </si>
  <si>
    <t>Rocky Hehku</t>
  </si>
  <si>
    <t>Jazzy Harmaa Katrilli Kivenharmaa</t>
  </si>
  <si>
    <t>Ambient Harmaa</t>
  </si>
  <si>
    <t xml:space="preserve">Rocky Aavikonruskea </t>
  </si>
  <si>
    <t>Rocky Graniitinpun. Katrilli Ruskanpun.</t>
  </si>
  <si>
    <t>Katrilli Sammaleenvihreä</t>
  </si>
  <si>
    <t>MANSION</t>
  </si>
  <si>
    <t>FORTE</t>
  </si>
  <si>
    <t>SUPERBASE GRIP</t>
  </si>
  <si>
    <t>EXTRABASE</t>
  </si>
  <si>
    <t>Forte Sahara</t>
  </si>
  <si>
    <t>Forte Jamaica</t>
  </si>
  <si>
    <t>Forte Havana</t>
  </si>
  <si>
    <t>Mansion Aragon</t>
  </si>
  <si>
    <t>Mansion Montre</t>
  </si>
  <si>
    <t>Mansion Dover</t>
  </si>
  <si>
    <t>Mansion Bran</t>
  </si>
  <si>
    <t>Rocky Kaarnanruskea</t>
  </si>
  <si>
    <t>Rocky Harmaa</t>
  </si>
  <si>
    <t>Rocky Ruskea</t>
  </si>
  <si>
    <t>SuperBase</t>
  </si>
  <si>
    <t>XtraBase</t>
  </si>
  <si>
    <t>3T Musta</t>
  </si>
  <si>
    <t>3T Punainen</t>
  </si>
  <si>
    <t>3T ruskea</t>
  </si>
  <si>
    <t>R/H-levy Musta</t>
  </si>
  <si>
    <t>R/H-levy Forte Sahara</t>
  </si>
  <si>
    <t>R/H-levy Forte Jamaica</t>
  </si>
  <si>
    <t>R/H-levy Forte Havana</t>
  </si>
  <si>
    <t>Pintari Musta</t>
  </si>
  <si>
    <t>Pintari Ruskea</t>
  </si>
  <si>
    <t>Pintari Punainen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</si>
</sst>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"/>
    <numFmt numFmtId="165" formatCode="0.0"/>
    <numFmt numFmtId="166" formatCode="0.000"/>
    <numFmt numFmtId="167" formatCode="0.0000"/>
    <numFmt numFmtId="168" formatCode="yyyy\-mm\-dd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</numFmts>
  <fonts count="83">
    <font>
      <sz val="10"/>
      <name val="Arial"/>
      <family val="0"/>
    </font>
    <font>
      <b/>
      <i/>
      <sz val="24"/>
      <color indexed="18"/>
      <name val="Arial"/>
      <family val="0"/>
    </font>
    <font>
      <b/>
      <i/>
      <sz val="24"/>
      <color indexed="62"/>
      <name val="Arial"/>
      <family val="0"/>
    </font>
    <font>
      <i/>
      <sz val="12"/>
      <color indexed="12"/>
      <name val="Arial"/>
      <family val="0"/>
    </font>
    <font>
      <sz val="12"/>
      <color indexed="12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color indexed="18"/>
      <name val="Arial"/>
      <family val="2"/>
    </font>
    <font>
      <b/>
      <sz val="12"/>
      <color indexed="48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sz val="14"/>
      <color indexed="9"/>
      <name val="Arial"/>
      <family val="0"/>
    </font>
    <font>
      <b/>
      <sz val="12"/>
      <color indexed="18"/>
      <name val="Arial"/>
      <family val="2"/>
    </font>
    <font>
      <sz val="14"/>
      <color indexed="12"/>
      <name val="Arial"/>
      <family val="2"/>
    </font>
    <font>
      <i/>
      <sz val="14"/>
      <name val="Arial"/>
      <family val="2"/>
    </font>
    <font>
      <b/>
      <u val="single"/>
      <sz val="20"/>
      <name val="Arial"/>
      <family val="2"/>
    </font>
    <font>
      <u val="single"/>
      <sz val="16"/>
      <name val="Arial"/>
      <family val="2"/>
    </font>
    <font>
      <sz val="16"/>
      <color indexed="9"/>
      <name val="Arial"/>
      <family val="2"/>
    </font>
    <font>
      <b/>
      <i/>
      <sz val="16"/>
      <color indexed="18"/>
      <name val="Arial"/>
      <family val="2"/>
    </font>
    <font>
      <i/>
      <sz val="16"/>
      <name val="Arial"/>
      <family val="2"/>
    </font>
    <font>
      <b/>
      <sz val="14"/>
      <color indexed="12"/>
      <name val="Arial"/>
      <family val="2"/>
    </font>
    <font>
      <vertAlign val="superscript"/>
      <sz val="14"/>
      <name val="Arial"/>
      <family val="2"/>
    </font>
    <font>
      <b/>
      <i/>
      <sz val="14"/>
      <name val="Arial"/>
      <family val="2"/>
    </font>
    <font>
      <b/>
      <i/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12"/>
      <name val="Arial"/>
      <family val="2"/>
    </font>
    <font>
      <i/>
      <sz val="12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14"/>
      <color indexed="12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67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2" applyNumberFormat="0" applyAlignment="0" applyProtection="0"/>
    <xf numFmtId="0" fontId="70" fillId="0" borderId="3" applyNumberFormat="0" applyFill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78" fillId="31" borderId="2" applyNumberFormat="0" applyAlignment="0" applyProtection="0"/>
    <xf numFmtId="0" fontId="79" fillId="32" borderId="8" applyNumberFormat="0" applyAlignment="0" applyProtection="0"/>
    <xf numFmtId="0" fontId="8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2" fontId="4" fillId="0" borderId="0" xfId="0" applyNumberFormat="1" applyFont="1" applyAlignment="1" applyProtection="1">
      <alignment/>
      <protection locked="0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165" fontId="10" fillId="0" borderId="19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65" fontId="1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2" fontId="8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0" fillId="0" borderId="17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1" fontId="0" fillId="0" borderId="22" xfId="0" applyNumberForma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21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/>
      <protection/>
    </xf>
    <xf numFmtId="165" fontId="18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/>
      <protection/>
    </xf>
    <xf numFmtId="165" fontId="18" fillId="0" borderId="0" xfId="0" applyNumberFormat="1" applyFont="1" applyBorder="1" applyAlignment="1" applyProtection="1">
      <alignment horizontal="left"/>
      <protection/>
    </xf>
    <xf numFmtId="165" fontId="18" fillId="0" borderId="0" xfId="0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24" xfId="0" applyNumberFormat="1" applyFont="1" applyFill="1" applyBorder="1" applyAlignment="1" applyProtection="1">
      <alignment horizontal="left" vertical="center"/>
      <protection/>
    </xf>
    <xf numFmtId="0" fontId="8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26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8" fillId="0" borderId="18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right"/>
    </xf>
    <xf numFmtId="0" fontId="18" fillId="0" borderId="0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Border="1" applyAlignment="1" applyProtection="1">
      <alignment horizontal="left" indent="1"/>
      <protection/>
    </xf>
    <xf numFmtId="0" fontId="6" fillId="0" borderId="0" xfId="0" applyFont="1" applyBorder="1" applyAlignment="1" applyProtection="1">
      <alignment horizontal="left" indent="1"/>
      <protection/>
    </xf>
    <xf numFmtId="3" fontId="7" fillId="0" borderId="26" xfId="0" applyNumberFormat="1" applyFon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 horizontal="left"/>
      <protection/>
    </xf>
    <xf numFmtId="0" fontId="15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/>
      <protection/>
    </xf>
    <xf numFmtId="0" fontId="15" fillId="0" borderId="0" xfId="0" applyNumberFormat="1" applyFont="1" applyBorder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8" fillId="0" borderId="13" xfId="0" applyNumberFormat="1" applyFont="1" applyFill="1" applyBorder="1" applyAlignment="1" applyProtection="1">
      <alignment horizontal="centerContinuous" vertical="center"/>
      <protection/>
    </xf>
    <xf numFmtId="0" fontId="29" fillId="0" borderId="18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Alignment="1" applyProtection="1">
      <alignment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NumberFormat="1" applyFont="1" applyFill="1" applyBorder="1" applyAlignment="1" applyProtection="1">
      <alignment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8" xfId="0" applyNumberFormat="1" applyFont="1" applyFill="1" applyBorder="1" applyAlignment="1" applyProtection="1">
      <alignment horizontal="left" vertical="center"/>
      <protection/>
    </xf>
    <xf numFmtId="0" fontId="32" fillId="0" borderId="27" xfId="0" applyFont="1" applyBorder="1" applyAlignment="1" applyProtection="1">
      <alignment/>
      <protection/>
    </xf>
    <xf numFmtId="0" fontId="32" fillId="0" borderId="28" xfId="0" applyFont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29" xfId="0" applyFont="1" applyBorder="1" applyAlignment="1" applyProtection="1">
      <alignment vertical="center"/>
      <protection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3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Alignment="1" applyProtection="1">
      <alignment vertical="center"/>
      <protection/>
    </xf>
    <xf numFmtId="168" fontId="23" fillId="34" borderId="26" xfId="0" applyNumberFormat="1" applyFont="1" applyFill="1" applyBorder="1" applyAlignment="1" applyProtection="1">
      <alignment horizontal="center" vertical="center"/>
      <protection locked="0"/>
    </xf>
    <xf numFmtId="165" fontId="30" fillId="34" borderId="26" xfId="0" applyNumberFormat="1" applyFont="1" applyFill="1" applyBorder="1" applyAlignment="1" applyProtection="1">
      <alignment horizontal="center"/>
      <protection locked="0"/>
    </xf>
    <xf numFmtId="1" fontId="30" fillId="34" borderId="3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indent="1"/>
      <protection/>
    </xf>
    <xf numFmtId="0" fontId="6" fillId="0" borderId="0" xfId="0" applyFont="1" applyBorder="1" applyAlignment="1" applyProtection="1">
      <alignment/>
      <protection locked="0"/>
    </xf>
    <xf numFmtId="2" fontId="17" fillId="34" borderId="27" xfId="0" applyNumberFormat="1" applyFont="1" applyFill="1" applyBorder="1" applyAlignment="1" applyProtection="1">
      <alignment/>
      <protection locked="0"/>
    </xf>
    <xf numFmtId="2" fontId="17" fillId="34" borderId="28" xfId="0" applyNumberFormat="1" applyFont="1" applyFill="1" applyBorder="1" applyAlignment="1" applyProtection="1">
      <alignment/>
      <protection locked="0"/>
    </xf>
    <xf numFmtId="4" fontId="17" fillId="34" borderId="27" xfId="0" applyNumberFormat="1" applyFont="1" applyFill="1" applyBorder="1" applyAlignment="1" applyProtection="1">
      <alignment/>
      <protection locked="0"/>
    </xf>
    <xf numFmtId="0" fontId="18" fillId="0" borderId="0" xfId="0" applyNumberFormat="1" applyFont="1" applyFill="1" applyAlignment="1" applyProtection="1">
      <alignment/>
      <protection/>
    </xf>
    <xf numFmtId="0" fontId="24" fillId="0" borderId="18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/>
    </xf>
    <xf numFmtId="165" fontId="30" fillId="34" borderId="26" xfId="0" applyNumberFormat="1" applyFont="1" applyFill="1" applyBorder="1" applyAlignment="1" applyProtection="1">
      <alignment horizontal="center" vertical="center"/>
      <protection locked="0"/>
    </xf>
    <xf numFmtId="165" fontId="34" fillId="34" borderId="26" xfId="0" applyNumberFormat="1" applyFont="1" applyFill="1" applyBorder="1" applyAlignment="1" applyProtection="1">
      <alignment horizontal="center" vertical="center"/>
      <protection locked="0"/>
    </xf>
    <xf numFmtId="0" fontId="7" fillId="35" borderId="31" xfId="0" applyNumberFormat="1" applyFont="1" applyFill="1" applyBorder="1" applyAlignment="1" applyProtection="1">
      <alignment horizontal="centerContinuous"/>
      <protection/>
    </xf>
    <xf numFmtId="0" fontId="7" fillId="35" borderId="32" xfId="0" applyNumberFormat="1" applyFont="1" applyFill="1" applyBorder="1" applyAlignment="1" applyProtection="1">
      <alignment horizontal="centerContinuous"/>
      <protection/>
    </xf>
    <xf numFmtId="0" fontId="7" fillId="35" borderId="33" xfId="0" applyNumberFormat="1" applyFont="1" applyFill="1" applyBorder="1" applyAlignment="1" applyProtection="1">
      <alignment horizontal="centerContinuous"/>
      <protection/>
    </xf>
    <xf numFmtId="0" fontId="6" fillId="35" borderId="34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6" fillId="35" borderId="35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18" fillId="0" borderId="27" xfId="0" applyNumberFormat="1" applyFont="1" applyBorder="1" applyAlignment="1" applyProtection="1">
      <alignment/>
      <protection hidden="1"/>
    </xf>
    <xf numFmtId="1" fontId="18" fillId="0" borderId="28" xfId="0" applyNumberFormat="1" applyFont="1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NumberFormat="1" applyFont="1" applyFill="1" applyAlignment="1" applyProtection="1">
      <alignment/>
      <protection hidden="1"/>
    </xf>
    <xf numFmtId="0" fontId="18" fillId="0" borderId="27" xfId="0" applyNumberFormat="1" applyFont="1" applyBorder="1" applyAlignment="1" applyProtection="1">
      <alignment/>
      <protection hidden="1"/>
    </xf>
    <xf numFmtId="0" fontId="0" fillId="0" borderId="0" xfId="0" applyAlignment="1">
      <alignment/>
    </xf>
    <xf numFmtId="0" fontId="30" fillId="34" borderId="26" xfId="0" applyFont="1" applyFill="1" applyBorder="1" applyAlignment="1" applyProtection="1">
      <alignment horizontal="center"/>
      <protection locked="0"/>
    </xf>
    <xf numFmtId="4" fontId="8" fillId="0" borderId="27" xfId="0" applyNumberFormat="1" applyFont="1" applyBorder="1" applyAlignment="1" applyProtection="1">
      <alignment/>
      <protection/>
    </xf>
    <xf numFmtId="1" fontId="7" fillId="35" borderId="36" xfId="0" applyNumberFormat="1" applyFont="1" applyFill="1" applyBorder="1" applyAlignment="1" applyProtection="1">
      <alignment/>
      <protection hidden="1"/>
    </xf>
    <xf numFmtId="0" fontId="7" fillId="35" borderId="19" xfId="0" applyNumberFormat="1" applyFont="1" applyFill="1" applyBorder="1" applyAlignment="1" applyProtection="1">
      <alignment horizontal="center"/>
      <protection hidden="1"/>
    </xf>
    <xf numFmtId="165" fontId="7" fillId="35" borderId="37" xfId="0" applyNumberFormat="1" applyFont="1" applyFill="1" applyBorder="1" applyAlignment="1" applyProtection="1">
      <alignment horizontal="left"/>
      <protection hidden="1"/>
    </xf>
    <xf numFmtId="165" fontId="7" fillId="35" borderId="36" xfId="0" applyNumberFormat="1" applyFont="1" applyFill="1" applyBorder="1" applyAlignment="1" applyProtection="1">
      <alignment/>
      <protection hidden="1"/>
    </xf>
    <xf numFmtId="0" fontId="7" fillId="35" borderId="37" xfId="0" applyNumberFormat="1" applyFont="1" applyFill="1" applyBorder="1" applyAlignment="1" applyProtection="1">
      <alignment/>
      <protection hidden="1"/>
    </xf>
    <xf numFmtId="165" fontId="7" fillId="35" borderId="19" xfId="0" applyNumberFormat="1" applyFont="1" applyFill="1" applyBorder="1" applyAlignment="1" applyProtection="1">
      <alignment/>
      <protection hidden="1"/>
    </xf>
    <xf numFmtId="0" fontId="15" fillId="33" borderId="0" xfId="0" applyNumberFormat="1" applyFont="1" applyFill="1" applyBorder="1" applyAlignment="1" applyProtection="1">
      <alignment/>
      <protection hidden="1"/>
    </xf>
    <xf numFmtId="0" fontId="6" fillId="0" borderId="13" xfId="0" applyNumberFormat="1" applyFont="1" applyFill="1" applyBorder="1" applyAlignment="1" applyProtection="1">
      <alignment horizontal="right"/>
      <protection/>
    </xf>
    <xf numFmtId="0" fontId="1" fillId="35" borderId="15" xfId="0" applyNumberFormat="1" applyFont="1" applyFill="1" applyBorder="1" applyAlignment="1" applyProtection="1">
      <alignment horizontal="centerContinuous" vertical="center"/>
      <protection/>
    </xf>
    <xf numFmtId="0" fontId="2" fillId="35" borderId="16" xfId="0" applyNumberFormat="1" applyFont="1" applyFill="1" applyBorder="1" applyAlignment="1" applyProtection="1">
      <alignment horizontal="centerContinuous" vertical="center"/>
      <protection/>
    </xf>
    <xf numFmtId="0" fontId="3" fillId="35" borderId="16" xfId="0" applyNumberFormat="1" applyFont="1" applyFill="1" applyBorder="1" applyAlignment="1" applyProtection="1">
      <alignment horizontal="centerContinuous" vertical="center"/>
      <protection/>
    </xf>
    <xf numFmtId="0" fontId="4" fillId="35" borderId="16" xfId="0" applyNumberFormat="1" applyFont="1" applyFill="1" applyBorder="1" applyAlignment="1" applyProtection="1">
      <alignment horizontal="centerContinuous" vertical="center"/>
      <protection/>
    </xf>
    <xf numFmtId="0" fontId="1" fillId="35" borderId="38" xfId="0" applyNumberFormat="1" applyFont="1" applyFill="1" applyBorder="1" applyAlignment="1" applyProtection="1">
      <alignment horizontal="centerContinuous" vertical="center"/>
      <protection/>
    </xf>
    <xf numFmtId="2" fontId="5" fillId="36" borderId="28" xfId="0" applyNumberFormat="1" applyFont="1" applyFill="1" applyBorder="1" applyAlignment="1" applyProtection="1">
      <alignment/>
      <protection/>
    </xf>
    <xf numFmtId="2" fontId="6" fillId="36" borderId="28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horizontal="center"/>
      <protection/>
    </xf>
    <xf numFmtId="1" fontId="35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Continuous" vertic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1" fontId="19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/>
      <protection/>
    </xf>
    <xf numFmtId="0" fontId="13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2" fontId="39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NumberFormat="1" applyFont="1" applyFill="1" applyAlignment="1" applyProtection="1">
      <alignment/>
      <protection/>
    </xf>
    <xf numFmtId="2" fontId="8" fillId="0" borderId="39" xfId="0" applyNumberFormat="1" applyFont="1" applyBorder="1" applyAlignment="1" applyProtection="1">
      <alignment/>
      <protection/>
    </xf>
    <xf numFmtId="0" fontId="41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 horizontal="left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2" fontId="44" fillId="0" borderId="0" xfId="0" applyNumberFormat="1" applyFont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NumberFormat="1" applyFont="1" applyFill="1" applyAlignment="1" applyProtection="1">
      <alignment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vertical="center"/>
      <protection/>
    </xf>
    <xf numFmtId="0" fontId="20" fillId="0" borderId="42" xfId="0" applyFont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3" fillId="34" borderId="43" xfId="0" applyFont="1" applyFill="1" applyBorder="1" applyAlignment="1" applyProtection="1">
      <alignment vertical="center"/>
      <protection locked="0"/>
    </xf>
    <xf numFmtId="0" fontId="23" fillId="34" borderId="44" xfId="0" applyFont="1" applyFill="1" applyBorder="1" applyAlignment="1" applyProtection="1">
      <alignment vertical="center"/>
      <protection locked="0"/>
    </xf>
    <xf numFmtId="0" fontId="23" fillId="34" borderId="45" xfId="0" applyFont="1" applyFill="1" applyBorder="1" applyAlignment="1" applyProtection="1">
      <alignment vertical="center"/>
      <protection locked="0"/>
    </xf>
    <xf numFmtId="168" fontId="23" fillId="34" borderId="43" xfId="0" applyNumberFormat="1" applyFont="1" applyFill="1" applyBorder="1" applyAlignment="1" applyProtection="1">
      <alignment horizontal="left" vertical="center"/>
      <protection locked="0"/>
    </xf>
    <xf numFmtId="0" fontId="15" fillId="34" borderId="44" xfId="0" applyFont="1" applyFill="1" applyBorder="1" applyAlignment="1" applyProtection="1">
      <alignment/>
      <protection locked="0"/>
    </xf>
    <xf numFmtId="0" fontId="15" fillId="34" borderId="45" xfId="0" applyFont="1" applyFill="1" applyBorder="1" applyAlignment="1" applyProtection="1">
      <alignment/>
      <protection locked="0"/>
    </xf>
    <xf numFmtId="0" fontId="8" fillId="0" borderId="31" xfId="0" applyFont="1" applyBorder="1" applyAlignment="1" applyProtection="1">
      <alignment horizontal="left" vertical="center" wrapText="1" indent="1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7" xfId="0" applyBorder="1" applyAlignment="1">
      <alignment vertical="center"/>
    </xf>
    <xf numFmtId="0" fontId="15" fillId="34" borderId="44" xfId="0" applyFont="1" applyFill="1" applyBorder="1" applyAlignment="1" applyProtection="1">
      <alignment vertical="center"/>
      <protection locked="0"/>
    </xf>
    <xf numFmtId="0" fontId="15" fillId="34" borderId="45" xfId="0" applyFont="1" applyFill="1" applyBorder="1" applyAlignment="1" applyProtection="1">
      <alignment vertical="center"/>
      <protection locked="0"/>
    </xf>
    <xf numFmtId="49" fontId="23" fillId="34" borderId="43" xfId="0" applyNumberFormat="1" applyFont="1" applyFill="1" applyBorder="1" applyAlignment="1" applyProtection="1">
      <alignment horizontal="left" vertical="center"/>
      <protection locked="0"/>
    </xf>
    <xf numFmtId="49" fontId="0" fillId="0" borderId="44" xfId="0" applyNumberFormat="1" applyBorder="1" applyAlignment="1">
      <alignment/>
    </xf>
    <xf numFmtId="49" fontId="43" fillId="34" borderId="43" xfId="43" applyNumberFormat="1" applyFont="1" applyFill="1" applyBorder="1" applyAlignment="1" applyProtection="1">
      <alignment horizontal="center"/>
      <protection locked="0"/>
    </xf>
    <xf numFmtId="49" fontId="15" fillId="0" borderId="45" xfId="0" applyNumberFormat="1" applyFont="1" applyBorder="1" applyAlignment="1">
      <alignment horizontal="center"/>
    </xf>
    <xf numFmtId="49" fontId="4" fillId="34" borderId="43" xfId="0" applyNumberFormat="1" applyFont="1" applyFill="1" applyBorder="1" applyAlignment="1" applyProtection="1">
      <alignment/>
      <protection locked="0"/>
    </xf>
    <xf numFmtId="49" fontId="4" fillId="34" borderId="44" xfId="0" applyNumberFormat="1" applyFont="1" applyFill="1" applyBorder="1" applyAlignment="1" applyProtection="1">
      <alignment/>
      <protection locked="0"/>
    </xf>
    <xf numFmtId="49" fontId="4" fillId="34" borderId="45" xfId="0" applyNumberFormat="1" applyFont="1" applyFill="1" applyBorder="1" applyAlignment="1" applyProtection="1">
      <alignment/>
      <protection locked="0"/>
    </xf>
    <xf numFmtId="168" fontId="17" fillId="34" borderId="46" xfId="0" applyNumberFormat="1" applyFont="1" applyFill="1" applyBorder="1" applyAlignment="1" applyProtection="1">
      <alignment horizontal="left"/>
      <protection locked="0"/>
    </xf>
    <xf numFmtId="168" fontId="40" fillId="0" borderId="46" xfId="0" applyNumberFormat="1" applyFont="1" applyBorder="1" applyAlignment="1" applyProtection="1">
      <alignment horizontal="left"/>
      <protection locked="0"/>
    </xf>
    <xf numFmtId="49" fontId="17" fillId="34" borderId="39" xfId="0" applyNumberFormat="1" applyFont="1" applyFill="1" applyBorder="1" applyAlignment="1" applyProtection="1">
      <alignment horizontal="left"/>
      <protection locked="0"/>
    </xf>
    <xf numFmtId="49" fontId="40" fillId="0" borderId="39" xfId="0" applyNumberFormat="1" applyFont="1" applyBorder="1" applyAlignment="1" applyProtection="1">
      <alignment horizontal="left"/>
      <protection locked="0"/>
    </xf>
    <xf numFmtId="49" fontId="17" fillId="34" borderId="46" xfId="0" applyNumberFormat="1" applyFont="1" applyFill="1" applyBorder="1" applyAlignment="1" applyProtection="1">
      <alignment horizontal="left"/>
      <protection locked="0"/>
    </xf>
    <xf numFmtId="49" fontId="40" fillId="0" borderId="46" xfId="0" applyNumberFormat="1" applyFont="1" applyBorder="1" applyAlignment="1" applyProtection="1">
      <alignment horizontal="left"/>
      <protection locked="0"/>
    </xf>
    <xf numFmtId="49" fontId="0" fillId="0" borderId="44" xfId="0" applyNumberFormat="1" applyFont="1" applyBorder="1" applyAlignment="1" applyProtection="1">
      <alignment horizontal="left" vertical="center"/>
      <protection locked="0"/>
    </xf>
    <xf numFmtId="49" fontId="0" fillId="0" borderId="45" xfId="0" applyNumberFormat="1" applyFont="1" applyBorder="1" applyAlignment="1" applyProtection="1">
      <alignment horizontal="left" vertical="center"/>
      <protection locked="0"/>
    </xf>
    <xf numFmtId="0" fontId="7" fillId="35" borderId="31" xfId="0" applyNumberFormat="1" applyFont="1" applyFill="1" applyBorder="1" applyAlignment="1" applyProtection="1">
      <alignment horizontal="center"/>
      <protection/>
    </xf>
    <xf numFmtId="0" fontId="20" fillId="35" borderId="33" xfId="0" applyFont="1" applyFill="1" applyBorder="1" applyAlignment="1">
      <alignment horizontal="center"/>
    </xf>
    <xf numFmtId="0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25"/>
          <c:w val="0.96025"/>
          <c:h val="0.915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Kattokaltevuus!$K$11:$K$12</c:f>
              <c:numCache/>
            </c:numRef>
          </c:xVal>
          <c:yVal>
            <c:numRef>
              <c:f>Kattokaltevuus!$L$11:$L$12</c:f>
              <c:numCache/>
            </c:numRef>
          </c:yVal>
          <c:smooth val="0"/>
        </c:ser>
        <c:axId val="49999114"/>
        <c:axId val="47338843"/>
      </c:scatterChart>
      <c:valAx>
        <c:axId val="49999114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338843"/>
        <c:crosses val="autoZero"/>
        <c:crossBetween val="midCat"/>
        <c:dispUnits/>
      </c:valAx>
      <c:valAx>
        <c:axId val="47338843"/>
        <c:scaling>
          <c:orientation val="minMax"/>
          <c:max val="10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999114"/>
        <c:crossesAt val="0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inta-ala'!D25" /><Relationship Id="rId2" Type="http://schemas.openxmlformats.org/officeDocument/2006/relationships/hyperlink" Target="#Kattokaltevuus!F1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inta-ala'!D25" /><Relationship Id="rId2" Type="http://schemas.openxmlformats.org/officeDocument/2006/relationships/hyperlink" Target="#Kattokaltevuus!F1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inta-ala'!D25" /><Relationship Id="rId2" Type="http://schemas.openxmlformats.org/officeDocument/2006/relationships/hyperlink" Target="#Kattokaltevuus!F1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Pinta-ala'!D25" /><Relationship Id="rId2" Type="http://schemas.openxmlformats.org/officeDocument/2006/relationships/hyperlink" Target="#Kattokaltevuus!F12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Menekki!F17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Menekki!F2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2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19</xdr:row>
      <xdr:rowOff>9525</xdr:rowOff>
    </xdr:from>
    <xdr:to>
      <xdr:col>3</xdr:col>
      <xdr:colOff>561975</xdr:colOff>
      <xdr:row>19</xdr:row>
      <xdr:rowOff>228600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3409950" y="427672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  <xdr:twoCellAnchor>
    <xdr:from>
      <xdr:col>2</xdr:col>
      <xdr:colOff>428625</xdr:colOff>
      <xdr:row>15</xdr:row>
      <xdr:rowOff>200025</xdr:rowOff>
    </xdr:from>
    <xdr:to>
      <xdr:col>3</xdr:col>
      <xdr:colOff>571500</xdr:colOff>
      <xdr:row>17</xdr:row>
      <xdr:rowOff>19050</xdr:rowOff>
    </xdr:to>
    <xdr:sp>
      <xdr:nvSpPr>
        <xdr:cNvPr id="2" name="AutoShape 17">
          <a:hlinkClick r:id="rId2"/>
        </xdr:cNvPr>
        <xdr:cNvSpPr>
          <a:spLocks/>
        </xdr:cNvSpPr>
      </xdr:nvSpPr>
      <xdr:spPr>
        <a:xfrm>
          <a:off x="3419475" y="368617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19</xdr:row>
      <xdr:rowOff>9525</xdr:rowOff>
    </xdr:from>
    <xdr:to>
      <xdr:col>3</xdr:col>
      <xdr:colOff>561975</xdr:colOff>
      <xdr:row>19</xdr:row>
      <xdr:rowOff>228600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3409950" y="427672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  <xdr:twoCellAnchor>
    <xdr:from>
      <xdr:col>2</xdr:col>
      <xdr:colOff>428625</xdr:colOff>
      <xdr:row>15</xdr:row>
      <xdr:rowOff>200025</xdr:rowOff>
    </xdr:from>
    <xdr:to>
      <xdr:col>3</xdr:col>
      <xdr:colOff>571500</xdr:colOff>
      <xdr:row>17</xdr:row>
      <xdr:rowOff>19050</xdr:rowOff>
    </xdr:to>
    <xdr:sp>
      <xdr:nvSpPr>
        <xdr:cNvPr id="2" name="AutoShape 17">
          <a:hlinkClick r:id="rId2"/>
        </xdr:cNvPr>
        <xdr:cNvSpPr>
          <a:spLocks/>
        </xdr:cNvSpPr>
      </xdr:nvSpPr>
      <xdr:spPr>
        <a:xfrm>
          <a:off x="3419475" y="368617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19</xdr:row>
      <xdr:rowOff>9525</xdr:rowOff>
    </xdr:from>
    <xdr:to>
      <xdr:col>3</xdr:col>
      <xdr:colOff>561975</xdr:colOff>
      <xdr:row>19</xdr:row>
      <xdr:rowOff>228600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3409950" y="427672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  <xdr:twoCellAnchor>
    <xdr:from>
      <xdr:col>2</xdr:col>
      <xdr:colOff>428625</xdr:colOff>
      <xdr:row>15</xdr:row>
      <xdr:rowOff>200025</xdr:rowOff>
    </xdr:from>
    <xdr:to>
      <xdr:col>3</xdr:col>
      <xdr:colOff>571500</xdr:colOff>
      <xdr:row>17</xdr:row>
      <xdr:rowOff>19050</xdr:rowOff>
    </xdr:to>
    <xdr:sp>
      <xdr:nvSpPr>
        <xdr:cNvPr id="2" name="AutoShape 17">
          <a:hlinkClick r:id="rId2"/>
        </xdr:cNvPr>
        <xdr:cNvSpPr>
          <a:spLocks/>
        </xdr:cNvSpPr>
      </xdr:nvSpPr>
      <xdr:spPr>
        <a:xfrm>
          <a:off x="3419475" y="368617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19</xdr:row>
      <xdr:rowOff>9525</xdr:rowOff>
    </xdr:from>
    <xdr:to>
      <xdr:col>3</xdr:col>
      <xdr:colOff>561975</xdr:colOff>
      <xdr:row>19</xdr:row>
      <xdr:rowOff>228600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3409950" y="427672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  <xdr:twoCellAnchor>
    <xdr:from>
      <xdr:col>2</xdr:col>
      <xdr:colOff>428625</xdr:colOff>
      <xdr:row>15</xdr:row>
      <xdr:rowOff>200025</xdr:rowOff>
    </xdr:from>
    <xdr:to>
      <xdr:col>3</xdr:col>
      <xdr:colOff>571500</xdr:colOff>
      <xdr:row>17</xdr:row>
      <xdr:rowOff>19050</xdr:rowOff>
    </xdr:to>
    <xdr:sp>
      <xdr:nvSpPr>
        <xdr:cNvPr id="2" name="AutoShape 17">
          <a:hlinkClick r:id="rId2"/>
        </xdr:cNvPr>
        <xdr:cNvSpPr>
          <a:spLocks/>
        </xdr:cNvSpPr>
      </xdr:nvSpPr>
      <xdr:spPr>
        <a:xfrm>
          <a:off x="3419475" y="3686175"/>
          <a:ext cx="657225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OHJE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25</xdr:row>
      <xdr:rowOff>219075</xdr:rowOff>
    </xdr:from>
    <xdr:to>
      <xdr:col>7</xdr:col>
      <xdr:colOff>342900</xdr:colOff>
      <xdr:row>38</xdr:row>
      <xdr:rowOff>38100</xdr:rowOff>
    </xdr:to>
    <xdr:graphicFrame>
      <xdr:nvGraphicFramePr>
        <xdr:cNvPr id="1" name="Kaavio 11"/>
        <xdr:cNvGraphicFramePr/>
      </xdr:nvGraphicFramePr>
      <xdr:xfrm>
        <a:off x="2124075" y="6076950"/>
        <a:ext cx="5219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8</xdr:row>
      <xdr:rowOff>142875</xdr:rowOff>
    </xdr:from>
    <xdr:to>
      <xdr:col>6</xdr:col>
      <xdr:colOff>381000</xdr:colOff>
      <xdr:row>9</xdr:row>
      <xdr:rowOff>133350</xdr:rowOff>
    </xdr:to>
    <xdr:sp>
      <xdr:nvSpPr>
        <xdr:cNvPr id="2" name="AutoShape 13">
          <a:hlinkClick r:id="rId2"/>
        </xdr:cNvPr>
        <xdr:cNvSpPr>
          <a:spLocks/>
        </xdr:cNvSpPr>
      </xdr:nvSpPr>
      <xdr:spPr>
        <a:xfrm>
          <a:off x="4229100" y="2181225"/>
          <a:ext cx="2152650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PALAA LASKELMAAN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9</xdr:row>
      <xdr:rowOff>76200</xdr:rowOff>
    </xdr:from>
    <xdr:to>
      <xdr:col>5</xdr:col>
      <xdr:colOff>561975</xdr:colOff>
      <xdr:row>10</xdr:row>
      <xdr:rowOff>19050</xdr:rowOff>
    </xdr:to>
    <xdr:sp>
      <xdr:nvSpPr>
        <xdr:cNvPr id="1" name="AutoShape 16">
          <a:hlinkClick r:id="rId1"/>
        </xdr:cNvPr>
        <xdr:cNvSpPr>
          <a:spLocks/>
        </xdr:cNvSpPr>
      </xdr:nvSpPr>
      <xdr:spPr>
        <a:xfrm>
          <a:off x="3409950" y="2343150"/>
          <a:ext cx="2152650" cy="21907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PALAA LASKELMAAN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oleObject" Target="../embeddings/oleObject_3_1.bin" /><Relationship Id="rId4" Type="http://schemas.openxmlformats.org/officeDocument/2006/relationships/vmlDrawing" Target="../drawings/vmlDrawing4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vmlDrawing" Target="../drawings/vmlDrawing6.vml" /><Relationship Id="rId11" Type="http://schemas.openxmlformats.org/officeDocument/2006/relationships/drawing" Target="../drawings/drawing6.xml" /><Relationship Id="rId1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L103"/>
  <sheetViews>
    <sheetView showGridLines="0" tabSelected="1" zoomScale="75" zoomScaleNormal="75" zoomScaleSheetLayoutView="75" zoomScalePageLayoutView="0" workbookViewId="0" topLeftCell="A13">
      <selection activeCell="M19" sqref="M19"/>
    </sheetView>
  </sheetViews>
  <sheetFormatPr defaultColWidth="12.421875" defaultRowHeight="12.75"/>
  <cols>
    <col min="1" max="1" width="11.7109375" style="14" customWidth="1"/>
    <col min="2" max="2" width="33.140625" style="14" customWidth="1"/>
    <col min="3" max="3" width="7.7109375" style="14" customWidth="1"/>
    <col min="4" max="4" width="10.421875" style="14" customWidth="1"/>
    <col min="5" max="5" width="17.00390625" style="14" customWidth="1"/>
    <col min="6" max="12" width="15.140625" style="14" customWidth="1"/>
    <col min="13" max="13" width="21.8515625" style="14" customWidth="1"/>
    <col min="14" max="14" width="40.140625" style="46" customWidth="1"/>
    <col min="15" max="15" width="12.7109375" style="14" customWidth="1"/>
    <col min="16" max="16" width="12.7109375" style="254" customWidth="1"/>
    <col min="17" max="21" width="40.8515625" style="238" customWidth="1"/>
    <col min="22" max="23" width="12.421875" style="14" customWidth="1"/>
    <col min="24" max="24" width="9.140625" style="0" customWidth="1"/>
    <col min="25" max="25" width="12.421875" style="14" customWidth="1"/>
    <col min="26" max="26" width="9.140625" style="0" customWidth="1"/>
    <col min="27" max="16384" width="12.421875" style="14" customWidth="1"/>
  </cols>
  <sheetData>
    <row r="1" spans="1:220" ht="18" customHeight="1">
      <c r="A1" s="8"/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"/>
      <c r="N1" s="12"/>
      <c r="O1" s="12"/>
      <c r="P1" s="253"/>
      <c r="Q1" s="249"/>
      <c r="R1" s="249"/>
      <c r="S1" s="249"/>
      <c r="T1" s="249"/>
      <c r="U1" s="249"/>
      <c r="V1" s="13"/>
      <c r="W1" s="13"/>
      <c r="Y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</row>
    <row r="2" spans="1:220" ht="18" customHeight="1">
      <c r="A2" s="15"/>
      <c r="B2" s="16"/>
      <c r="C2" s="17"/>
      <c r="D2" s="17"/>
      <c r="E2" s="132" t="s">
        <v>17</v>
      </c>
      <c r="F2" s="17"/>
      <c r="G2" s="17"/>
      <c r="H2" s="17"/>
      <c r="I2" s="17"/>
      <c r="J2" s="17"/>
      <c r="K2" s="17"/>
      <c r="L2" s="17"/>
      <c r="M2" s="2"/>
      <c r="N2" s="12"/>
      <c r="O2" s="12"/>
      <c r="P2" s="253"/>
      <c r="Q2" s="249"/>
      <c r="R2" s="249"/>
      <c r="S2" s="249"/>
      <c r="T2" s="249"/>
      <c r="U2" s="249"/>
      <c r="V2" s="13"/>
      <c r="W2" s="13"/>
      <c r="Y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</row>
    <row r="3" spans="1:220" ht="18" customHeight="1">
      <c r="A3" s="15"/>
      <c r="B3" s="16"/>
      <c r="C3" s="17"/>
      <c r="D3" s="17"/>
      <c r="E3" s="132" t="s">
        <v>16</v>
      </c>
      <c r="F3" s="17"/>
      <c r="G3" s="17"/>
      <c r="H3" s="17"/>
      <c r="I3" s="17"/>
      <c r="J3" s="17"/>
      <c r="K3" s="17"/>
      <c r="L3" s="17"/>
      <c r="M3" s="2"/>
      <c r="N3" s="12"/>
      <c r="O3" s="12"/>
      <c r="P3" s="253"/>
      <c r="Q3" s="256" t="s">
        <v>120</v>
      </c>
      <c r="R3" s="256" t="s">
        <v>121</v>
      </c>
      <c r="S3" s="256" t="s">
        <v>122</v>
      </c>
      <c r="T3" s="256" t="s">
        <v>123</v>
      </c>
      <c r="U3" s="256" t="s">
        <v>128</v>
      </c>
      <c r="V3" s="233"/>
      <c r="W3" s="216"/>
      <c r="Y3" s="217"/>
      <c r="AA3" s="217"/>
      <c r="AB3" s="218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</row>
    <row r="4" spans="1:220" ht="18" customHeight="1">
      <c r="A4" s="15"/>
      <c r="B4" s="16"/>
      <c r="C4" s="17"/>
      <c r="D4" s="17"/>
      <c r="E4" s="132" t="s">
        <v>167</v>
      </c>
      <c r="F4" s="17"/>
      <c r="G4" s="17"/>
      <c r="H4" s="17"/>
      <c r="I4" s="17"/>
      <c r="J4" s="17"/>
      <c r="K4" s="17"/>
      <c r="L4" s="17"/>
      <c r="M4" s="2"/>
      <c r="N4" s="12"/>
      <c r="O4" s="12"/>
      <c r="P4" s="253"/>
      <c r="Q4" s="256" t="s">
        <v>185</v>
      </c>
      <c r="R4" s="256" t="s">
        <v>185</v>
      </c>
      <c r="S4" s="257" t="s">
        <v>190</v>
      </c>
      <c r="T4" s="258" t="s">
        <v>174</v>
      </c>
      <c r="U4" s="259" t="s">
        <v>27</v>
      </c>
      <c r="V4" s="233"/>
      <c r="W4" s="216"/>
      <c r="Y4" s="217"/>
      <c r="AA4" s="217"/>
      <c r="AB4" s="218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</row>
    <row r="5" spans="1:220" ht="18" customHeight="1">
      <c r="A5" s="15"/>
      <c r="B5" s="16"/>
      <c r="C5" s="17"/>
      <c r="D5" s="17"/>
      <c r="E5" s="132" t="s">
        <v>168</v>
      </c>
      <c r="F5" s="17"/>
      <c r="G5" s="17"/>
      <c r="H5" s="17"/>
      <c r="I5" s="17"/>
      <c r="J5" s="17"/>
      <c r="K5" s="17"/>
      <c r="L5" s="17"/>
      <c r="M5" s="2"/>
      <c r="N5" s="12"/>
      <c r="O5" s="12"/>
      <c r="P5" s="253"/>
      <c r="Q5" s="257" t="s">
        <v>107</v>
      </c>
      <c r="R5" s="257" t="s">
        <v>134</v>
      </c>
      <c r="S5" s="257" t="s">
        <v>191</v>
      </c>
      <c r="T5" s="258" t="s">
        <v>192</v>
      </c>
      <c r="U5" s="259" t="s">
        <v>29</v>
      </c>
      <c r="V5" s="233"/>
      <c r="W5" s="216"/>
      <c r="Y5" s="217"/>
      <c r="AA5" s="217"/>
      <c r="AB5" s="218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</row>
    <row r="6" spans="1:220" ht="18" customHeight="1" thickBo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19"/>
      <c r="O6" s="12"/>
      <c r="P6" s="253"/>
      <c r="Q6" s="257" t="s">
        <v>108</v>
      </c>
      <c r="R6" s="260" t="s">
        <v>130</v>
      </c>
      <c r="S6" s="260"/>
      <c r="T6" s="258" t="s">
        <v>173</v>
      </c>
      <c r="U6" s="259" t="s">
        <v>30</v>
      </c>
      <c r="V6" s="233"/>
      <c r="W6" s="216"/>
      <c r="Y6" s="217"/>
      <c r="AA6" s="217"/>
      <c r="AB6" s="2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</row>
    <row r="7" spans="1:220" ht="36" customHeight="1" thickBot="1">
      <c r="A7" s="205" t="s">
        <v>162</v>
      </c>
      <c r="B7" s="206"/>
      <c r="C7" s="207"/>
      <c r="D7" s="207"/>
      <c r="E7" s="208"/>
      <c r="F7" s="207"/>
      <c r="G7" s="207"/>
      <c r="H7" s="207"/>
      <c r="I7" s="207"/>
      <c r="J7" s="207"/>
      <c r="K7" s="207"/>
      <c r="L7" s="207"/>
      <c r="M7" s="209"/>
      <c r="N7" s="19"/>
      <c r="O7" s="12"/>
      <c r="P7" s="253"/>
      <c r="Q7" s="257" t="s">
        <v>109</v>
      </c>
      <c r="R7" s="257" t="s">
        <v>131</v>
      </c>
      <c r="S7" s="257"/>
      <c r="T7" s="258" t="s">
        <v>193</v>
      </c>
      <c r="U7" s="259" t="s">
        <v>31</v>
      </c>
      <c r="V7" s="237"/>
      <c r="W7" s="216"/>
      <c r="Y7" s="217"/>
      <c r="AA7" s="217"/>
      <c r="AB7" s="21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</row>
    <row r="8" spans="1:220" ht="16.5" customHeight="1">
      <c r="A8" s="20"/>
      <c r="B8" s="21"/>
      <c r="C8" s="22"/>
      <c r="D8" s="22"/>
      <c r="E8" s="22"/>
      <c r="F8" s="22"/>
      <c r="G8" s="22"/>
      <c r="H8" s="22"/>
      <c r="I8" s="23"/>
      <c r="J8" s="24"/>
      <c r="K8" s="23"/>
      <c r="L8" s="23"/>
      <c r="M8" s="3"/>
      <c r="N8" s="19"/>
      <c r="O8" s="12"/>
      <c r="P8" s="253"/>
      <c r="Q8" s="261" t="s">
        <v>110</v>
      </c>
      <c r="R8" s="257" t="s">
        <v>132</v>
      </c>
      <c r="S8" s="257"/>
      <c r="T8" s="258" t="s">
        <v>194</v>
      </c>
      <c r="U8" s="262" t="s">
        <v>32</v>
      </c>
      <c r="V8" s="238"/>
      <c r="W8" s="220"/>
      <c r="Y8" s="220"/>
      <c r="AA8" s="220"/>
      <c r="AB8" s="218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</row>
    <row r="9" spans="1:220" s="51" customFormat="1" ht="15" customHeight="1">
      <c r="A9" s="158"/>
      <c r="B9" s="151" t="s">
        <v>155</v>
      </c>
      <c r="C9" s="152"/>
      <c r="D9" s="159"/>
      <c r="E9" s="164">
        <f ca="1">TODAY()</f>
        <v>43690</v>
      </c>
      <c r="F9" s="160"/>
      <c r="G9" s="151" t="s">
        <v>26</v>
      </c>
      <c r="H9" s="152"/>
      <c r="I9" s="277" t="s">
        <v>88</v>
      </c>
      <c r="J9" s="278"/>
      <c r="K9" s="278"/>
      <c r="L9" s="279"/>
      <c r="M9" s="161"/>
      <c r="N9" s="162"/>
      <c r="O9" s="162"/>
      <c r="P9" s="163"/>
      <c r="Q9" s="261" t="s">
        <v>111</v>
      </c>
      <c r="R9" s="263" t="s">
        <v>133</v>
      </c>
      <c r="S9" s="263"/>
      <c r="T9" s="258" t="s">
        <v>195</v>
      </c>
      <c r="U9" s="262" t="s">
        <v>33</v>
      </c>
      <c r="V9" s="238"/>
      <c r="W9" s="220"/>
      <c r="Y9" s="220"/>
      <c r="AA9" s="220"/>
      <c r="AB9" s="218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</row>
    <row r="10" spans="1:220" ht="16.5" customHeight="1">
      <c r="A10" s="25"/>
      <c r="B10" s="18"/>
      <c r="C10" s="26"/>
      <c r="D10" s="26"/>
      <c r="E10" s="26"/>
      <c r="F10" s="26"/>
      <c r="G10" s="151" t="s">
        <v>151</v>
      </c>
      <c r="H10" s="152"/>
      <c r="I10" s="291" t="s">
        <v>150</v>
      </c>
      <c r="J10" s="292"/>
      <c r="K10" s="293"/>
      <c r="L10" s="294"/>
      <c r="M10" s="4"/>
      <c r="N10" s="19"/>
      <c r="O10" s="12"/>
      <c r="P10" s="253"/>
      <c r="Q10" s="264" t="s">
        <v>186</v>
      </c>
      <c r="R10" s="264" t="s">
        <v>189</v>
      </c>
      <c r="S10" s="264"/>
      <c r="T10" s="258" t="s">
        <v>196</v>
      </c>
      <c r="U10" s="263" t="s">
        <v>28</v>
      </c>
      <c r="V10" s="242"/>
      <c r="W10" s="223"/>
      <c r="Y10" s="212"/>
      <c r="AA10" s="217"/>
      <c r="AB10" s="218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</row>
    <row r="11" spans="1:220" ht="16.5" customHeight="1">
      <c r="A11" s="25"/>
      <c r="B11" s="29" t="s">
        <v>23</v>
      </c>
      <c r="C11" s="26"/>
      <c r="D11" s="26"/>
      <c r="E11" s="26"/>
      <c r="F11" s="26"/>
      <c r="G11" s="26"/>
      <c r="H11" s="26"/>
      <c r="I11" s="27"/>
      <c r="J11" s="28"/>
      <c r="K11" s="27"/>
      <c r="L11" s="27"/>
      <c r="M11" s="4"/>
      <c r="N11" s="19"/>
      <c r="O11" s="12"/>
      <c r="P11" s="253"/>
      <c r="Q11" s="257" t="s">
        <v>175</v>
      </c>
      <c r="R11" s="261" t="s">
        <v>129</v>
      </c>
      <c r="S11" s="263"/>
      <c r="T11" s="258" t="s">
        <v>197</v>
      </c>
      <c r="U11" s="257"/>
      <c r="V11" s="237"/>
      <c r="W11" s="216"/>
      <c r="Y11" s="217"/>
      <c r="AA11" s="217"/>
      <c r="AB11" s="218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</row>
    <row r="12" spans="1:220" ht="16.5" customHeight="1">
      <c r="A12" s="25"/>
      <c r="B12" s="151" t="s">
        <v>18</v>
      </c>
      <c r="C12" s="152"/>
      <c r="D12" s="152"/>
      <c r="E12" s="152"/>
      <c r="F12" s="274" t="s">
        <v>88</v>
      </c>
      <c r="G12" s="289"/>
      <c r="H12" s="289"/>
      <c r="I12" s="289"/>
      <c r="J12" s="289"/>
      <c r="K12" s="289"/>
      <c r="L12" s="290"/>
      <c r="M12" s="4"/>
      <c r="N12" s="19"/>
      <c r="O12" s="12"/>
      <c r="P12" s="253"/>
      <c r="Q12" s="263" t="s">
        <v>176</v>
      </c>
      <c r="R12" s="261" t="s">
        <v>135</v>
      </c>
      <c r="S12" s="263"/>
      <c r="T12" s="258" t="s">
        <v>198</v>
      </c>
      <c r="U12" s="257"/>
      <c r="V12" s="233"/>
      <c r="W12" s="213"/>
      <c r="Y12" s="217"/>
      <c r="AA12" s="217"/>
      <c r="AB12" s="218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</row>
    <row r="13" spans="1:220" ht="16.5" customHeight="1">
      <c r="A13" s="25"/>
      <c r="B13" s="153" t="s">
        <v>20</v>
      </c>
      <c r="C13" s="154"/>
      <c r="D13" s="154"/>
      <c r="E13" s="154"/>
      <c r="F13" s="274" t="s">
        <v>22</v>
      </c>
      <c r="G13" s="289"/>
      <c r="H13" s="289"/>
      <c r="I13" s="289"/>
      <c r="J13" s="289"/>
      <c r="K13" s="289"/>
      <c r="L13" s="290"/>
      <c r="M13" s="4"/>
      <c r="N13" s="19"/>
      <c r="O13" s="12"/>
      <c r="P13" s="253"/>
      <c r="Q13" s="263" t="s">
        <v>177</v>
      </c>
      <c r="R13" s="257" t="s">
        <v>136</v>
      </c>
      <c r="S13" s="263"/>
      <c r="T13" s="258" t="s">
        <v>171</v>
      </c>
      <c r="U13" s="257"/>
      <c r="V13" s="243"/>
      <c r="W13" s="214"/>
      <c r="Y13" s="217"/>
      <c r="AA13" s="217"/>
      <c r="AB13" s="2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1:220" ht="16.5" customHeight="1">
      <c r="A14" s="25"/>
      <c r="B14" s="155" t="s">
        <v>19</v>
      </c>
      <c r="C14" s="154"/>
      <c r="D14" s="154"/>
      <c r="E14" s="154"/>
      <c r="F14" s="274" t="s">
        <v>86</v>
      </c>
      <c r="G14" s="289"/>
      <c r="H14" s="289"/>
      <c r="I14" s="289"/>
      <c r="J14" s="289"/>
      <c r="K14" s="289"/>
      <c r="L14" s="290"/>
      <c r="M14" s="4"/>
      <c r="N14" s="19"/>
      <c r="O14" s="12"/>
      <c r="P14" s="253"/>
      <c r="Q14" s="263" t="s">
        <v>178</v>
      </c>
      <c r="R14" s="260" t="s">
        <v>137</v>
      </c>
      <c r="S14" s="263"/>
      <c r="T14" s="258" t="s">
        <v>172</v>
      </c>
      <c r="U14" s="257"/>
      <c r="V14" s="233"/>
      <c r="W14" s="217"/>
      <c r="Y14" s="217"/>
      <c r="AA14" s="217"/>
      <c r="AB14" s="2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1:220" ht="16.5" customHeight="1">
      <c r="A15" s="25"/>
      <c r="B15" s="155" t="s">
        <v>21</v>
      </c>
      <c r="C15" s="154"/>
      <c r="D15" s="154"/>
      <c r="E15" s="154"/>
      <c r="F15" s="274" t="s">
        <v>87</v>
      </c>
      <c r="G15" s="289"/>
      <c r="H15" s="289"/>
      <c r="I15" s="289"/>
      <c r="J15" s="289"/>
      <c r="K15" s="289"/>
      <c r="L15" s="290"/>
      <c r="M15" s="4"/>
      <c r="N15" s="19"/>
      <c r="O15" s="12"/>
      <c r="P15" s="253"/>
      <c r="Q15" s="263" t="s">
        <v>179</v>
      </c>
      <c r="R15" s="257" t="s">
        <v>138</v>
      </c>
      <c r="S15" s="263"/>
      <c r="T15" s="258"/>
      <c r="U15" s="265"/>
      <c r="V15" s="233"/>
      <c r="W15" s="217"/>
      <c r="Y15" s="213"/>
      <c r="AA15" s="213"/>
      <c r="AB15" s="218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</row>
    <row r="16" spans="1:220" ht="16.5" customHeight="1">
      <c r="A16" s="25"/>
      <c r="B16" s="155" t="s">
        <v>153</v>
      </c>
      <c r="C16" s="154"/>
      <c r="D16" s="154"/>
      <c r="E16" s="154"/>
      <c r="F16" s="274" t="s">
        <v>25</v>
      </c>
      <c r="G16" s="275"/>
      <c r="H16" s="275"/>
      <c r="I16" s="275"/>
      <c r="J16" s="275"/>
      <c r="K16" s="275"/>
      <c r="L16" s="276"/>
      <c r="M16" s="4"/>
      <c r="N16" s="19"/>
      <c r="O16" s="12"/>
      <c r="P16" s="253"/>
      <c r="Q16" s="263" t="s">
        <v>180</v>
      </c>
      <c r="R16" s="257" t="s">
        <v>139</v>
      </c>
      <c r="S16" s="263"/>
      <c r="T16" s="263"/>
      <c r="U16" s="266"/>
      <c r="V16" s="246"/>
      <c r="W16" s="223"/>
      <c r="Y16" s="212"/>
      <c r="AA16" s="224"/>
      <c r="AB16" s="218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</row>
    <row r="17" spans="1:220" ht="15" customHeight="1">
      <c r="A17" s="25"/>
      <c r="B17" s="155" t="s">
        <v>154</v>
      </c>
      <c r="C17" s="154"/>
      <c r="D17" s="154"/>
      <c r="E17" s="154"/>
      <c r="F17" s="291" t="s">
        <v>30</v>
      </c>
      <c r="G17" s="304"/>
      <c r="H17" s="304"/>
      <c r="I17" s="305"/>
      <c r="J17" s="28"/>
      <c r="K17" s="27"/>
      <c r="L17" s="27"/>
      <c r="M17" s="4"/>
      <c r="N17" s="19"/>
      <c r="O17" s="12"/>
      <c r="P17" s="253"/>
      <c r="Q17" s="263" t="s">
        <v>181</v>
      </c>
      <c r="R17" s="257" t="s">
        <v>140</v>
      </c>
      <c r="S17" s="263"/>
      <c r="T17" s="263"/>
      <c r="U17" s="266"/>
      <c r="V17" s="246"/>
      <c r="W17" s="223"/>
      <c r="Y17" s="212"/>
      <c r="AA17" s="224"/>
      <c r="AB17" s="2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</row>
    <row r="18" spans="1:220" ht="15" customHeight="1">
      <c r="A18" s="25"/>
      <c r="B18" s="18"/>
      <c r="C18" s="26"/>
      <c r="D18" s="26"/>
      <c r="F18" s="26"/>
      <c r="G18" s="26"/>
      <c r="H18" s="26"/>
      <c r="I18" s="26"/>
      <c r="J18" s="28"/>
      <c r="K18" s="27"/>
      <c r="L18" s="27"/>
      <c r="M18" s="4"/>
      <c r="N18" s="12"/>
      <c r="O18" s="12"/>
      <c r="P18" s="253"/>
      <c r="Q18" s="263" t="s">
        <v>182</v>
      </c>
      <c r="R18" s="257" t="s">
        <v>141</v>
      </c>
      <c r="S18" s="263"/>
      <c r="T18" s="263"/>
      <c r="U18" s="266"/>
      <c r="V18" s="246"/>
      <c r="W18" s="223"/>
      <c r="Y18" s="212"/>
      <c r="AA18" s="224"/>
      <c r="AB18" s="2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</row>
    <row r="19" spans="1:220" ht="15" customHeight="1">
      <c r="A19" s="25"/>
      <c r="B19" s="29" t="s">
        <v>24</v>
      </c>
      <c r="C19" s="26"/>
      <c r="D19" s="26"/>
      <c r="E19" s="26"/>
      <c r="F19" s="26"/>
      <c r="G19" s="26"/>
      <c r="H19" s="26"/>
      <c r="I19" s="26"/>
      <c r="J19" s="28"/>
      <c r="K19" s="27"/>
      <c r="L19" s="27"/>
      <c r="M19" s="4"/>
      <c r="N19" s="12"/>
      <c r="O19" s="12"/>
      <c r="P19" s="253"/>
      <c r="Q19" s="263" t="s">
        <v>158</v>
      </c>
      <c r="R19" s="261" t="s">
        <v>159</v>
      </c>
      <c r="S19" s="261"/>
      <c r="T19" s="261"/>
      <c r="U19" s="266"/>
      <c r="V19" s="242"/>
      <c r="W19" s="223"/>
      <c r="Y19" s="212"/>
      <c r="AA19" s="224"/>
      <c r="AB19" s="2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ht="19.5" customHeight="1">
      <c r="A20" s="25"/>
      <c r="B20" s="123" t="s">
        <v>0</v>
      </c>
      <c r="C20" s="123"/>
      <c r="D20" s="123"/>
      <c r="E20" s="123"/>
      <c r="F20" s="165"/>
      <c r="G20" s="167" t="s">
        <v>91</v>
      </c>
      <c r="H20" s="280" t="s">
        <v>145</v>
      </c>
      <c r="I20" s="281"/>
      <c r="J20" s="281"/>
      <c r="K20" s="281"/>
      <c r="L20" s="282"/>
      <c r="M20" s="4"/>
      <c r="N20" s="12"/>
      <c r="Q20" s="261" t="s">
        <v>183</v>
      </c>
      <c r="R20" s="257" t="s">
        <v>142</v>
      </c>
      <c r="S20" s="261"/>
      <c r="T20" s="261"/>
      <c r="U20" s="266"/>
      <c r="V20" s="242"/>
      <c r="W20" s="223"/>
      <c r="Y20" s="212"/>
      <c r="AA20" s="224"/>
      <c r="AB20" s="21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</row>
    <row r="21" spans="1:28" ht="18">
      <c r="A21" s="25"/>
      <c r="B21" s="124" t="s">
        <v>1</v>
      </c>
      <c r="C21" s="124"/>
      <c r="D21" s="124"/>
      <c r="E21" s="124"/>
      <c r="F21" s="165"/>
      <c r="G21" s="167" t="s">
        <v>2</v>
      </c>
      <c r="H21" s="283"/>
      <c r="I21" s="284"/>
      <c r="J21" s="284"/>
      <c r="K21" s="284"/>
      <c r="L21" s="285"/>
      <c r="M21" s="4"/>
      <c r="N21" s="33"/>
      <c r="Q21" s="261" t="s">
        <v>184</v>
      </c>
      <c r="R21" s="257" t="s">
        <v>143</v>
      </c>
      <c r="S21" s="261"/>
      <c r="T21" s="261"/>
      <c r="U21" s="266"/>
      <c r="V21" s="242"/>
      <c r="W21" s="223"/>
      <c r="Y21" s="212"/>
      <c r="AA21" s="224"/>
      <c r="AB21" s="218"/>
    </row>
    <row r="22" spans="1:28" ht="18">
      <c r="A22" s="25"/>
      <c r="B22" s="124" t="s">
        <v>127</v>
      </c>
      <c r="C22" s="124"/>
      <c r="D22" s="124"/>
      <c r="E22" s="124"/>
      <c r="F22" s="165"/>
      <c r="G22" s="167" t="s">
        <v>2</v>
      </c>
      <c r="H22" s="283"/>
      <c r="I22" s="284"/>
      <c r="J22" s="284"/>
      <c r="K22" s="284"/>
      <c r="L22" s="285"/>
      <c r="M22" s="4"/>
      <c r="N22" s="33"/>
      <c r="O22" s="34"/>
      <c r="P22" s="255"/>
      <c r="Q22" s="267" t="s">
        <v>187</v>
      </c>
      <c r="R22" s="257" t="s">
        <v>144</v>
      </c>
      <c r="S22" s="261"/>
      <c r="T22" s="261"/>
      <c r="U22" s="266"/>
      <c r="V22" s="242"/>
      <c r="W22" s="223"/>
      <c r="Y22" s="212"/>
      <c r="AA22" s="224"/>
      <c r="AB22" s="218"/>
    </row>
    <row r="23" spans="1:28" ht="18">
      <c r="A23" s="25"/>
      <c r="B23" s="124" t="s">
        <v>77</v>
      </c>
      <c r="C23" s="124"/>
      <c r="D23" s="124"/>
      <c r="E23" s="124"/>
      <c r="F23" s="165"/>
      <c r="G23" s="167" t="s">
        <v>2</v>
      </c>
      <c r="H23" s="283"/>
      <c r="I23" s="284"/>
      <c r="J23" s="284"/>
      <c r="K23" s="284"/>
      <c r="L23" s="285"/>
      <c r="M23" s="4"/>
      <c r="N23" s="33"/>
      <c r="O23" s="34"/>
      <c r="P23" s="255"/>
      <c r="Q23" s="260" t="s">
        <v>112</v>
      </c>
      <c r="R23" s="261"/>
      <c r="S23" s="261"/>
      <c r="T23" s="261"/>
      <c r="U23" s="266"/>
      <c r="V23" s="242"/>
      <c r="W23" s="223"/>
      <c r="Y23" s="212"/>
      <c r="AA23" s="224"/>
      <c r="AB23" s="218"/>
    </row>
    <row r="24" spans="1:28" ht="18">
      <c r="A24" s="25"/>
      <c r="B24" s="124" t="s">
        <v>79</v>
      </c>
      <c r="C24" s="124" t="s">
        <v>78</v>
      </c>
      <c r="D24" s="124"/>
      <c r="E24" s="124"/>
      <c r="F24" s="165"/>
      <c r="G24" s="167" t="s">
        <v>2</v>
      </c>
      <c r="H24" s="283"/>
      <c r="I24" s="284"/>
      <c r="J24" s="284"/>
      <c r="K24" s="284"/>
      <c r="L24" s="285"/>
      <c r="M24" s="4"/>
      <c r="N24" s="33"/>
      <c r="O24" s="34"/>
      <c r="P24" s="255"/>
      <c r="Q24" s="260" t="s">
        <v>113</v>
      </c>
      <c r="R24" s="267"/>
      <c r="S24" s="267"/>
      <c r="T24" s="267"/>
      <c r="U24" s="266"/>
      <c r="V24" s="242"/>
      <c r="W24" s="223"/>
      <c r="Y24" s="212"/>
      <c r="AA24" s="224"/>
      <c r="AB24" s="218"/>
    </row>
    <row r="25" spans="1:28" ht="18">
      <c r="A25" s="25"/>
      <c r="B25" s="124"/>
      <c r="C25" s="124" t="s">
        <v>92</v>
      </c>
      <c r="D25" s="124"/>
      <c r="E25" s="124"/>
      <c r="F25" s="165"/>
      <c r="G25" s="167" t="s">
        <v>2</v>
      </c>
      <c r="H25" s="283"/>
      <c r="I25" s="284"/>
      <c r="J25" s="284"/>
      <c r="K25" s="284"/>
      <c r="L25" s="285"/>
      <c r="M25" s="4"/>
      <c r="N25" s="33"/>
      <c r="O25" s="34"/>
      <c r="P25" s="255"/>
      <c r="Q25" s="260" t="s">
        <v>114</v>
      </c>
      <c r="R25" s="261"/>
      <c r="S25" s="261"/>
      <c r="T25" s="261"/>
      <c r="U25" s="266"/>
      <c r="V25" s="242"/>
      <c r="W25" s="223"/>
      <c r="Y25" s="212"/>
      <c r="AA25" s="224"/>
      <c r="AB25" s="218"/>
    </row>
    <row r="26" spans="1:28" ht="18">
      <c r="A26" s="25"/>
      <c r="B26" s="124" t="s">
        <v>3</v>
      </c>
      <c r="C26" s="124"/>
      <c r="D26" s="124"/>
      <c r="E26" s="124"/>
      <c r="F26" s="165"/>
      <c r="G26" s="167" t="s">
        <v>2</v>
      </c>
      <c r="H26" s="283"/>
      <c r="I26" s="284"/>
      <c r="J26" s="284"/>
      <c r="K26" s="284"/>
      <c r="L26" s="285"/>
      <c r="M26" s="4"/>
      <c r="N26" s="33"/>
      <c r="Q26" s="261" t="s">
        <v>115</v>
      </c>
      <c r="R26" s="261"/>
      <c r="S26" s="261"/>
      <c r="T26" s="261"/>
      <c r="U26" s="266"/>
      <c r="V26" s="242"/>
      <c r="W26" s="223"/>
      <c r="Y26" s="212"/>
      <c r="AA26" s="224"/>
      <c r="AB26" s="218"/>
    </row>
    <row r="27" spans="1:28" ht="18">
      <c r="A27" s="25"/>
      <c r="B27" s="124" t="s">
        <v>4</v>
      </c>
      <c r="C27" s="124"/>
      <c r="D27" s="124"/>
      <c r="E27" s="124"/>
      <c r="F27" s="165"/>
      <c r="G27" s="167" t="s">
        <v>2</v>
      </c>
      <c r="H27" s="283"/>
      <c r="I27" s="284"/>
      <c r="J27" s="284"/>
      <c r="K27" s="284"/>
      <c r="L27" s="285"/>
      <c r="M27" s="4"/>
      <c r="N27" s="33"/>
      <c r="Q27" s="267" t="s">
        <v>188</v>
      </c>
      <c r="R27" s="261"/>
      <c r="S27" s="261"/>
      <c r="T27" s="261"/>
      <c r="U27" s="266"/>
      <c r="V27" s="242"/>
      <c r="W27" s="223"/>
      <c r="Y27" s="212"/>
      <c r="AA27" s="224"/>
      <c r="AB27" s="218"/>
    </row>
    <row r="28" spans="1:28" ht="18">
      <c r="A28" s="25"/>
      <c r="B28" s="124" t="s">
        <v>12</v>
      </c>
      <c r="C28" s="124"/>
      <c r="D28" s="124"/>
      <c r="E28" s="124"/>
      <c r="F28" s="166"/>
      <c r="G28" s="167" t="s">
        <v>5</v>
      </c>
      <c r="H28" s="283"/>
      <c r="I28" s="284"/>
      <c r="J28" s="284"/>
      <c r="K28" s="284"/>
      <c r="L28" s="285"/>
      <c r="M28" s="4"/>
      <c r="N28" s="33"/>
      <c r="Q28" s="261" t="s">
        <v>199</v>
      </c>
      <c r="R28" s="261"/>
      <c r="S28" s="261"/>
      <c r="T28" s="261"/>
      <c r="U28" s="266"/>
      <c r="V28" s="242"/>
      <c r="W28" s="223"/>
      <c r="Y28" s="212"/>
      <c r="AA28" s="224"/>
      <c r="AB28" s="218"/>
    </row>
    <row r="29" spans="1:28" ht="18">
      <c r="A29" s="25"/>
      <c r="B29" s="124" t="s">
        <v>124</v>
      </c>
      <c r="C29" s="124"/>
      <c r="D29" s="124"/>
      <c r="E29" s="124"/>
      <c r="F29" s="165"/>
      <c r="G29" s="167" t="s">
        <v>2</v>
      </c>
      <c r="H29" s="286"/>
      <c r="I29" s="287"/>
      <c r="J29" s="287"/>
      <c r="K29" s="287"/>
      <c r="L29" s="288"/>
      <c r="M29" s="4"/>
      <c r="N29" s="33"/>
      <c r="Q29" s="261" t="s">
        <v>200</v>
      </c>
      <c r="R29" s="261"/>
      <c r="S29" s="261"/>
      <c r="T29" s="261"/>
      <c r="U29" s="266"/>
      <c r="V29" s="242"/>
      <c r="W29" s="223"/>
      <c r="Y29" s="212"/>
      <c r="AA29" s="224"/>
      <c r="AB29" s="218"/>
    </row>
    <row r="30" spans="1:28" ht="16.5">
      <c r="A30" s="36"/>
      <c r="B30" s="37"/>
      <c r="C30" s="37"/>
      <c r="D30" s="38"/>
      <c r="E30" s="39"/>
      <c r="F30" s="40"/>
      <c r="G30" s="35"/>
      <c r="H30" s="35"/>
      <c r="I30" s="35"/>
      <c r="J30" s="35"/>
      <c r="K30" s="37"/>
      <c r="L30" s="37"/>
      <c r="M30" s="5"/>
      <c r="N30" s="33"/>
      <c r="Q30" s="261" t="s">
        <v>201</v>
      </c>
      <c r="R30" s="261"/>
      <c r="S30" s="261"/>
      <c r="T30" s="261"/>
      <c r="U30" s="266"/>
      <c r="V30" s="242"/>
      <c r="W30" s="223"/>
      <c r="Y30" s="212"/>
      <c r="AA30" s="224"/>
      <c r="AB30" s="218"/>
    </row>
    <row r="31" spans="1:28" ht="16.5">
      <c r="A31" s="25"/>
      <c r="B31" s="31"/>
      <c r="C31" s="31"/>
      <c r="D31" s="41"/>
      <c r="E31" s="42"/>
      <c r="F31" s="30"/>
      <c r="G31" s="32"/>
      <c r="H31" s="32"/>
      <c r="I31" s="32"/>
      <c r="J31" s="32"/>
      <c r="K31" s="31"/>
      <c r="L31" s="31"/>
      <c r="M31" s="4"/>
      <c r="N31" s="33"/>
      <c r="Q31" s="261" t="s">
        <v>202</v>
      </c>
      <c r="R31" s="261"/>
      <c r="S31" s="261"/>
      <c r="T31" s="261"/>
      <c r="U31" s="266"/>
      <c r="V31" s="242"/>
      <c r="W31" s="223"/>
      <c r="Y31" s="212"/>
      <c r="AA31" s="224"/>
      <c r="AB31" s="218"/>
    </row>
    <row r="32" spans="1:28" ht="16.5">
      <c r="A32" s="25"/>
      <c r="H32" s="43"/>
      <c r="M32" s="4"/>
      <c r="N32" s="44"/>
      <c r="O32" s="34"/>
      <c r="P32" s="255"/>
      <c r="Q32" s="261"/>
      <c r="R32" s="261"/>
      <c r="S32" s="261"/>
      <c r="T32" s="261"/>
      <c r="U32" s="266"/>
      <c r="V32" s="242"/>
      <c r="W32" s="223"/>
      <c r="Y32" s="212"/>
      <c r="AA32" s="224"/>
      <c r="AB32" s="218"/>
    </row>
    <row r="33" spans="1:22" ht="20.25" customHeight="1">
      <c r="A33" s="25"/>
      <c r="B33" s="271" t="s">
        <v>13</v>
      </c>
      <c r="C33" s="272"/>
      <c r="D33" s="194"/>
      <c r="H33" s="45"/>
      <c r="I33" s="271" t="s">
        <v>149</v>
      </c>
      <c r="J33" s="272"/>
      <c r="K33" s="272"/>
      <c r="L33" s="272"/>
      <c r="M33" s="273"/>
      <c r="N33" s="33"/>
      <c r="Q33" s="261"/>
      <c r="R33" s="261"/>
      <c r="S33" s="261"/>
      <c r="T33" s="261"/>
      <c r="U33" s="261"/>
      <c r="V33" s="238"/>
    </row>
    <row r="34" spans="1:21" ht="20.25" customHeight="1">
      <c r="A34" s="25"/>
      <c r="B34" s="127"/>
      <c r="C34" s="81"/>
      <c r="D34" s="81"/>
      <c r="E34" s="81"/>
      <c r="F34" s="81"/>
      <c r="H34" s="45"/>
      <c r="I34" s="45" t="s">
        <v>94</v>
      </c>
      <c r="J34" s="45"/>
      <c r="K34" s="45" t="s">
        <v>95</v>
      </c>
      <c r="L34" s="45"/>
      <c r="M34" s="4"/>
      <c r="N34" s="33"/>
      <c r="Q34" s="261"/>
      <c r="R34" s="261"/>
      <c r="S34" s="261"/>
      <c r="T34" s="261"/>
      <c r="U34" s="261"/>
    </row>
    <row r="35" spans="1:21" ht="18.75">
      <c r="A35" s="25"/>
      <c r="B35" s="156" t="s">
        <v>117</v>
      </c>
      <c r="C35" s="295" t="s">
        <v>111</v>
      </c>
      <c r="D35" s="296"/>
      <c r="E35" s="297"/>
      <c r="F35" s="189">
        <f>ROUNDUP(1.02*F20/3,0)</f>
        <v>0</v>
      </c>
      <c r="G35" s="136" t="str">
        <f>IF(F35=1,"paketti","pakettia")</f>
        <v>pakettia</v>
      </c>
      <c r="H35" s="7"/>
      <c r="I35" s="169"/>
      <c r="J35" s="168" t="s">
        <v>98</v>
      </c>
      <c r="K35" s="196">
        <f>I35*F35</f>
        <v>0</v>
      </c>
      <c r="L35" s="133" t="s">
        <v>80</v>
      </c>
      <c r="M35" s="4"/>
      <c r="N35" s="33"/>
      <c r="Q35" s="261"/>
      <c r="R35" s="261"/>
      <c r="S35" s="261"/>
      <c r="T35" s="261"/>
      <c r="U35" s="261"/>
    </row>
    <row r="36" spans="1:21" ht="18.75">
      <c r="A36" s="25"/>
      <c r="B36" s="157" t="s">
        <v>81</v>
      </c>
      <c r="C36" s="295" t="s">
        <v>131</v>
      </c>
      <c r="D36" s="296"/>
      <c r="E36" s="297"/>
      <c r="F36" s="190">
        <f>ROUNDUP((F22+F21)/12+F23/20,0)</f>
        <v>0</v>
      </c>
      <c r="G36" s="137" t="str">
        <f>IF(F36=1,"paketti","pakettia")</f>
        <v>pakettia</v>
      </c>
      <c r="H36" s="7"/>
      <c r="I36" s="170"/>
      <c r="J36" s="168" t="s">
        <v>98</v>
      </c>
      <c r="K36" s="196">
        <f>I36*F36</f>
        <v>0</v>
      </c>
      <c r="L36" s="133" t="s">
        <v>80</v>
      </c>
      <c r="M36" s="4"/>
      <c r="N36" s="33"/>
      <c r="Q36" s="261"/>
      <c r="R36" s="261"/>
      <c r="S36" s="261"/>
      <c r="T36" s="261"/>
      <c r="U36" s="261"/>
    </row>
    <row r="37" spans="1:21" ht="18.75">
      <c r="A37" s="25"/>
      <c r="B37" s="156" t="s">
        <v>7</v>
      </c>
      <c r="C37" s="295" t="s">
        <v>122</v>
      </c>
      <c r="D37" s="296"/>
      <c r="E37" s="297"/>
      <c r="F37" s="189">
        <f>ROUNDUP(1.15*F20/15,0)</f>
        <v>0</v>
      </c>
      <c r="G37" s="136" t="str">
        <f>IF(F37=1,"rulla","rullaa")</f>
        <v>rullaa</v>
      </c>
      <c r="H37" s="7"/>
      <c r="I37" s="170"/>
      <c r="J37" s="168" t="s">
        <v>97</v>
      </c>
      <c r="K37" s="196">
        <f>I37*F37</f>
        <v>0</v>
      </c>
      <c r="L37" s="133" t="s">
        <v>80</v>
      </c>
      <c r="M37" s="4"/>
      <c r="N37" s="33"/>
      <c r="Q37" s="261"/>
      <c r="R37" s="263"/>
      <c r="S37" s="261"/>
      <c r="T37" s="261"/>
      <c r="U37" s="261"/>
    </row>
    <row r="38" spans="1:21" ht="18.75">
      <c r="A38" s="25"/>
      <c r="B38" s="157" t="s">
        <v>104</v>
      </c>
      <c r="C38" s="124"/>
      <c r="D38" s="124"/>
      <c r="E38" s="124"/>
      <c r="F38" s="190">
        <f>ROUNDUP(($F$23+$F$24)*1.05/2,0)</f>
        <v>0</v>
      </c>
      <c r="G38" s="138" t="s">
        <v>106</v>
      </c>
      <c r="H38" s="7"/>
      <c r="I38" s="170"/>
      <c r="J38" s="168" t="s">
        <v>105</v>
      </c>
      <c r="K38" s="196">
        <f>F38*I38</f>
        <v>0</v>
      </c>
      <c r="L38" s="133" t="s">
        <v>80</v>
      </c>
      <c r="M38" s="4"/>
      <c r="N38" s="33"/>
      <c r="Q38" s="261"/>
      <c r="R38" s="263"/>
      <c r="S38" s="261"/>
      <c r="T38" s="261"/>
      <c r="U38" s="261"/>
    </row>
    <row r="39" spans="1:18" ht="18.75">
      <c r="A39" s="25"/>
      <c r="B39" s="157" t="s">
        <v>8</v>
      </c>
      <c r="C39" s="124" t="s">
        <v>125</v>
      </c>
      <c r="D39" s="124"/>
      <c r="E39" s="124"/>
      <c r="F39" s="190">
        <f>ROUNDUP((F28*3+F26*0.4+(F24+F25)*0.1+F27*0.3),0)</f>
        <v>0</v>
      </c>
      <c r="G39" s="137" t="str">
        <f>IF(F39=1,"litra","litraa")</f>
        <v>litraa</v>
      </c>
      <c r="H39" s="7"/>
      <c r="I39" s="210" t="s">
        <v>96</v>
      </c>
      <c r="J39" s="211"/>
      <c r="K39" s="171"/>
      <c r="L39" s="133" t="s">
        <v>80</v>
      </c>
      <c r="M39" s="4"/>
      <c r="N39" s="33"/>
      <c r="R39" s="240"/>
    </row>
    <row r="40" spans="1:18" ht="18.75">
      <c r="A40" s="25"/>
      <c r="B40" s="157" t="s">
        <v>89</v>
      </c>
      <c r="C40" s="295" t="s">
        <v>123</v>
      </c>
      <c r="D40" s="296"/>
      <c r="E40" s="297"/>
      <c r="F40" s="190">
        <f>ROUNDUP((F26+F27+F29+F28*1.6)/10,0)</f>
        <v>0</v>
      </c>
      <c r="G40" s="136" t="str">
        <f>IF(F40=1,"rulla","rullaa")</f>
        <v>rullaa</v>
      </c>
      <c r="H40" s="7"/>
      <c r="I40" s="170"/>
      <c r="J40" s="168" t="s">
        <v>97</v>
      </c>
      <c r="K40" s="196">
        <f>I40*F40</f>
        <v>0</v>
      </c>
      <c r="L40" s="134" t="s">
        <v>80</v>
      </c>
      <c r="M40" s="4"/>
      <c r="N40" s="33"/>
      <c r="R40" s="240"/>
    </row>
    <row r="41" spans="1:18" ht="18">
      <c r="A41" s="25"/>
      <c r="B41" s="125"/>
      <c r="C41" s="125"/>
      <c r="D41" s="125"/>
      <c r="E41" s="51"/>
      <c r="F41" s="191"/>
      <c r="G41" s="125"/>
      <c r="H41" s="48"/>
      <c r="I41" s="47"/>
      <c r="J41" s="252" t="s">
        <v>156</v>
      </c>
      <c r="K41" s="171"/>
      <c r="L41" s="133" t="s">
        <v>80</v>
      </c>
      <c r="M41" s="4"/>
      <c r="N41" s="33"/>
      <c r="O41" s="33"/>
      <c r="R41" s="240"/>
    </row>
    <row r="42" spans="1:18" ht="20.25">
      <c r="A42" s="25"/>
      <c r="B42" s="51"/>
      <c r="C42" s="51"/>
      <c r="D42" s="51"/>
      <c r="E42" s="51"/>
      <c r="F42" s="192"/>
      <c r="G42" s="51"/>
      <c r="H42" s="49"/>
      <c r="I42" s="50"/>
      <c r="J42" s="172" t="s">
        <v>157</v>
      </c>
      <c r="K42" s="135">
        <f>SUM(K35:K41)</f>
        <v>0</v>
      </c>
      <c r="L42" s="251" t="s">
        <v>80</v>
      </c>
      <c r="M42" s="106"/>
      <c r="N42" s="33"/>
      <c r="O42" s="33"/>
      <c r="R42" s="240"/>
    </row>
    <row r="43" spans="1:18" ht="18">
      <c r="A43" s="25"/>
      <c r="B43" s="172" t="s">
        <v>68</v>
      </c>
      <c r="C43" s="51"/>
      <c r="D43" s="51"/>
      <c r="E43" s="51"/>
      <c r="F43" s="192"/>
      <c r="G43" s="51"/>
      <c r="M43" s="106"/>
      <c r="N43" s="33"/>
      <c r="O43" s="33"/>
      <c r="R43" s="240"/>
    </row>
    <row r="44" spans="1:18" ht="18">
      <c r="A44" s="25"/>
      <c r="B44" s="123" t="s">
        <v>69</v>
      </c>
      <c r="C44" s="123"/>
      <c r="D44" s="126"/>
      <c r="E44" s="126" t="s">
        <v>11</v>
      </c>
      <c r="F44" s="193">
        <f>ROUNDUP(28*F20+10*F20+10*(F21+F22)+10*(F24+F23)+30*F26+10*F27+10*F29,-1)</f>
        <v>0</v>
      </c>
      <c r="G44" s="123" t="s">
        <v>5</v>
      </c>
      <c r="H44" s="52"/>
      <c r="I44" s="248" t="s">
        <v>146</v>
      </c>
      <c r="J44" s="300"/>
      <c r="K44" s="301"/>
      <c r="L44" s="301"/>
      <c r="M44" s="106"/>
      <c r="N44" s="33"/>
      <c r="O44" s="33"/>
      <c r="R44" s="240"/>
    </row>
    <row r="45" spans="1:18" ht="15.75">
      <c r="A45" s="53"/>
      <c r="B45" s="44"/>
      <c r="C45" s="46"/>
      <c r="D45" s="46"/>
      <c r="E45" s="46"/>
      <c r="F45" s="28"/>
      <c r="G45" s="54"/>
      <c r="H45" s="46"/>
      <c r="I45" s="248" t="s">
        <v>147</v>
      </c>
      <c r="J45" s="302"/>
      <c r="K45" s="303"/>
      <c r="L45" s="303"/>
      <c r="M45" s="56"/>
      <c r="N45" s="33"/>
      <c r="O45" s="33"/>
      <c r="R45" s="247"/>
    </row>
    <row r="46" spans="1:18" ht="15.75">
      <c r="A46" s="53"/>
      <c r="B46" s="44"/>
      <c r="C46" s="46"/>
      <c r="D46" s="46"/>
      <c r="E46" s="46"/>
      <c r="F46" s="28"/>
      <c r="G46" s="54"/>
      <c r="H46" s="46"/>
      <c r="I46" s="248" t="s">
        <v>152</v>
      </c>
      <c r="J46" s="302"/>
      <c r="K46" s="303"/>
      <c r="L46" s="303"/>
      <c r="M46" s="56"/>
      <c r="N46" s="33"/>
      <c r="O46" s="33"/>
      <c r="R46" s="247"/>
    </row>
    <row r="47" spans="1:15" ht="15.75">
      <c r="A47" s="57"/>
      <c r="I47" s="248" t="s">
        <v>126</v>
      </c>
      <c r="J47" s="298"/>
      <c r="K47" s="299"/>
      <c r="L47" s="299"/>
      <c r="M47" s="56"/>
      <c r="N47" s="33"/>
      <c r="O47" s="33"/>
    </row>
    <row r="48" spans="1:15" ht="15.75">
      <c r="A48" s="53"/>
      <c r="B48" s="58" t="s">
        <v>93</v>
      </c>
      <c r="C48" s="46"/>
      <c r="D48" s="46"/>
      <c r="E48" s="46"/>
      <c r="F48" s="54"/>
      <c r="G48" s="54"/>
      <c r="H48" s="46"/>
      <c r="I48" s="55"/>
      <c r="J48" s="46"/>
      <c r="K48" s="46"/>
      <c r="L48" s="46"/>
      <c r="M48" s="56"/>
      <c r="N48" s="33"/>
      <c r="O48" s="33"/>
    </row>
    <row r="49" spans="1:15" ht="15">
      <c r="A49" s="53"/>
      <c r="B49" s="59" t="s">
        <v>9</v>
      </c>
      <c r="C49" s="46"/>
      <c r="D49" s="46"/>
      <c r="E49" s="46"/>
      <c r="F49" s="46"/>
      <c r="G49" s="54"/>
      <c r="H49" s="46"/>
      <c r="I49" s="55"/>
      <c r="J49" s="46"/>
      <c r="K49" s="46"/>
      <c r="L49" s="46"/>
      <c r="M49" s="56"/>
      <c r="N49" s="33"/>
      <c r="O49" s="33"/>
    </row>
    <row r="50" spans="1:15" ht="15.75">
      <c r="A50" s="53"/>
      <c r="B50" s="18" t="s">
        <v>10</v>
      </c>
      <c r="C50" s="26"/>
      <c r="D50" s="26"/>
      <c r="E50" s="26"/>
      <c r="F50" s="26"/>
      <c r="G50" s="26"/>
      <c r="H50" s="26"/>
      <c r="I50" s="26"/>
      <c r="J50" s="28"/>
      <c r="K50" s="27"/>
      <c r="L50" s="60"/>
      <c r="M50" s="56"/>
      <c r="N50" s="33"/>
      <c r="O50" s="33"/>
    </row>
    <row r="51" spans="1:15" ht="15.75">
      <c r="A51" s="53"/>
      <c r="B51" s="18" t="s">
        <v>90</v>
      </c>
      <c r="C51" s="26"/>
      <c r="D51" s="26"/>
      <c r="E51" s="26"/>
      <c r="F51" s="26"/>
      <c r="G51" s="26"/>
      <c r="H51" s="26"/>
      <c r="I51" s="26"/>
      <c r="J51" s="28"/>
      <c r="K51" s="27"/>
      <c r="L51" s="60"/>
      <c r="M51" s="204" t="s">
        <v>166</v>
      </c>
      <c r="N51" s="33"/>
      <c r="O51" s="33"/>
    </row>
    <row r="52" spans="1:18" ht="16.5" thickBot="1">
      <c r="A52" s="61"/>
      <c r="B52" s="62"/>
      <c r="C52" s="63"/>
      <c r="D52" s="63"/>
      <c r="E52" s="63"/>
      <c r="F52" s="63"/>
      <c r="G52" s="63"/>
      <c r="H52" s="63"/>
      <c r="I52" s="64"/>
      <c r="J52" s="63"/>
      <c r="K52" s="63"/>
      <c r="L52" s="63"/>
      <c r="M52" s="86" t="s">
        <v>165</v>
      </c>
      <c r="N52" s="33"/>
      <c r="O52" s="33"/>
      <c r="R52" s="247"/>
    </row>
    <row r="53" spans="1:15" ht="15.75">
      <c r="A53" s="28"/>
      <c r="B53" s="65"/>
      <c r="C53" s="46"/>
      <c r="D53" s="65"/>
      <c r="E53" s="65"/>
      <c r="F53" s="65"/>
      <c r="G53" s="66"/>
      <c r="H53" s="67"/>
      <c r="I53" s="65"/>
      <c r="J53" s="60"/>
      <c r="K53" s="60"/>
      <c r="L53" s="60"/>
      <c r="M53" s="6"/>
      <c r="N53" s="33"/>
      <c r="O53" s="33"/>
    </row>
    <row r="54" spans="1:21" s="220" customFormat="1" ht="15.75">
      <c r="A54" s="212"/>
      <c r="B54" s="213"/>
      <c r="C54" s="214"/>
      <c r="D54" s="213"/>
      <c r="E54" s="213"/>
      <c r="F54" s="213"/>
      <c r="G54" s="215"/>
      <c r="H54" s="216"/>
      <c r="I54" s="213"/>
      <c r="J54" s="217"/>
      <c r="K54" s="217"/>
      <c r="L54" s="217"/>
      <c r="M54" s="218"/>
      <c r="N54" s="219"/>
      <c r="O54" s="219"/>
      <c r="P54" s="254"/>
      <c r="Q54" s="238"/>
      <c r="R54" s="238"/>
      <c r="S54" s="238"/>
      <c r="T54" s="238"/>
      <c r="U54" s="238"/>
    </row>
    <row r="55" spans="1:21" s="220" customFormat="1" ht="15.75">
      <c r="A55" s="212"/>
      <c r="B55" s="217"/>
      <c r="C55" s="221"/>
      <c r="D55" s="221"/>
      <c r="E55" s="222"/>
      <c r="F55" s="213"/>
      <c r="G55" s="215"/>
      <c r="H55" s="216"/>
      <c r="I55" s="213"/>
      <c r="J55" s="217"/>
      <c r="K55" s="217"/>
      <c r="L55" s="217"/>
      <c r="M55" s="218"/>
      <c r="N55" s="219"/>
      <c r="O55" s="219"/>
      <c r="P55" s="254"/>
      <c r="Q55" s="238"/>
      <c r="R55" s="238"/>
      <c r="S55" s="238"/>
      <c r="T55" s="238"/>
      <c r="U55" s="238"/>
    </row>
    <row r="56" spans="1:21" s="220" customFormat="1" ht="15.75">
      <c r="A56" s="212"/>
      <c r="B56" s="217"/>
      <c r="C56" s="221"/>
      <c r="D56" s="221"/>
      <c r="E56" s="222"/>
      <c r="F56" s="213"/>
      <c r="G56" s="215"/>
      <c r="H56" s="216"/>
      <c r="I56" s="213"/>
      <c r="J56" s="217"/>
      <c r="K56" s="217"/>
      <c r="L56" s="217"/>
      <c r="M56" s="218"/>
      <c r="N56" s="219"/>
      <c r="O56" s="219"/>
      <c r="P56" s="254"/>
      <c r="Q56" s="238"/>
      <c r="R56" s="238"/>
      <c r="S56" s="238"/>
      <c r="T56" s="238"/>
      <c r="U56" s="238"/>
    </row>
    <row r="57" spans="1:21" s="220" customFormat="1" ht="15.75">
      <c r="A57" s="212"/>
      <c r="N57" s="219"/>
      <c r="O57" s="219"/>
      <c r="P57" s="254"/>
      <c r="Q57" s="238"/>
      <c r="R57" s="238"/>
      <c r="S57" s="238"/>
      <c r="T57" s="238"/>
      <c r="U57" s="238"/>
    </row>
    <row r="58" spans="1:21" s="220" customFormat="1" ht="15.75">
      <c r="A58" s="212"/>
      <c r="N58" s="219"/>
      <c r="O58" s="219"/>
      <c r="P58" s="254"/>
      <c r="Q58" s="238"/>
      <c r="R58" s="238"/>
      <c r="S58" s="238"/>
      <c r="T58" s="238"/>
      <c r="U58" s="238"/>
    </row>
    <row r="59" spans="1:21" s="220" customFormat="1" ht="15.75">
      <c r="A59" s="212"/>
      <c r="N59" s="219"/>
      <c r="O59" s="219"/>
      <c r="P59" s="254"/>
      <c r="Q59" s="238"/>
      <c r="R59" s="238"/>
      <c r="S59" s="238"/>
      <c r="T59" s="238"/>
      <c r="U59" s="238"/>
    </row>
    <row r="60" spans="1:21" s="220" customFormat="1" ht="15.75">
      <c r="A60" s="212"/>
      <c r="N60" s="219"/>
      <c r="O60" s="219"/>
      <c r="P60" s="254"/>
      <c r="Q60" s="238"/>
      <c r="R60" s="238"/>
      <c r="S60" s="238"/>
      <c r="T60" s="238"/>
      <c r="U60" s="238"/>
    </row>
    <row r="61" spans="1:21" s="220" customFormat="1" ht="15.75">
      <c r="A61" s="212"/>
      <c r="N61" s="219"/>
      <c r="O61" s="219"/>
      <c r="P61" s="254"/>
      <c r="Q61" s="238"/>
      <c r="R61" s="238"/>
      <c r="S61" s="238"/>
      <c r="T61" s="238"/>
      <c r="U61" s="238"/>
    </row>
    <row r="62" spans="1:21" s="220" customFormat="1" ht="15.75">
      <c r="A62" s="212"/>
      <c r="N62" s="219"/>
      <c r="O62" s="219"/>
      <c r="P62" s="254"/>
      <c r="Q62" s="238"/>
      <c r="R62" s="238"/>
      <c r="S62" s="238"/>
      <c r="T62" s="238"/>
      <c r="U62" s="238"/>
    </row>
    <row r="63" spans="1:21" s="220" customFormat="1" ht="15.75">
      <c r="A63" s="212"/>
      <c r="N63" s="219"/>
      <c r="O63" s="219"/>
      <c r="P63" s="73"/>
      <c r="Q63" s="250"/>
      <c r="R63" s="250"/>
      <c r="S63" s="238"/>
      <c r="T63" s="238"/>
      <c r="U63" s="238"/>
    </row>
    <row r="64" spans="1:21" s="220" customFormat="1" ht="15.75">
      <c r="A64" s="212"/>
      <c r="N64" s="219"/>
      <c r="O64" s="219"/>
      <c r="P64" s="73"/>
      <c r="Q64" s="250"/>
      <c r="R64" s="250"/>
      <c r="S64" s="238"/>
      <c r="T64" s="238"/>
      <c r="U64" s="238"/>
    </row>
    <row r="65" spans="1:21" s="220" customFormat="1" ht="15.75">
      <c r="A65" s="212"/>
      <c r="N65" s="219"/>
      <c r="O65" s="219"/>
      <c r="P65" s="254"/>
      <c r="Q65" s="238"/>
      <c r="R65" s="238"/>
      <c r="S65" s="238"/>
      <c r="T65" s="238"/>
      <c r="U65" s="238"/>
    </row>
    <row r="66" spans="1:21" s="220" customFormat="1" ht="15.75">
      <c r="A66" s="212"/>
      <c r="N66" s="219"/>
      <c r="O66" s="219"/>
      <c r="P66" s="254"/>
      <c r="Q66" s="238"/>
      <c r="R66" s="238"/>
      <c r="S66" s="238"/>
      <c r="T66" s="238"/>
      <c r="U66" s="238"/>
    </row>
    <row r="67" spans="1:21" s="220" customFormat="1" ht="15.75">
      <c r="A67" s="212"/>
      <c r="N67" s="219"/>
      <c r="O67" s="219"/>
      <c r="P67" s="254"/>
      <c r="Q67" s="238"/>
      <c r="R67" s="238"/>
      <c r="S67" s="238"/>
      <c r="T67" s="238"/>
      <c r="U67" s="238"/>
    </row>
    <row r="68" spans="1:21" s="220" customFormat="1" ht="15.75">
      <c r="A68" s="212"/>
      <c r="N68" s="219"/>
      <c r="O68" s="219"/>
      <c r="P68" s="254"/>
      <c r="Q68" s="238"/>
      <c r="R68" s="238"/>
      <c r="S68" s="238"/>
      <c r="T68" s="238"/>
      <c r="U68" s="238"/>
    </row>
    <row r="69" spans="1:21" s="220" customFormat="1" ht="15.75">
      <c r="A69" s="212"/>
      <c r="N69" s="219"/>
      <c r="O69" s="219"/>
      <c r="P69" s="254"/>
      <c r="Q69" s="238"/>
      <c r="R69" s="238"/>
      <c r="S69" s="238"/>
      <c r="T69" s="238"/>
      <c r="U69" s="238"/>
    </row>
    <row r="70" spans="1:21" s="220" customFormat="1" ht="15.75">
      <c r="A70" s="212"/>
      <c r="N70" s="219"/>
      <c r="O70" s="219"/>
      <c r="P70" s="254"/>
      <c r="Q70" s="238"/>
      <c r="R70" s="238"/>
      <c r="S70" s="238"/>
      <c r="T70" s="238"/>
      <c r="U70" s="238"/>
    </row>
    <row r="71" spans="1:21" s="220" customFormat="1" ht="15.75">
      <c r="A71" s="212"/>
      <c r="N71" s="219"/>
      <c r="O71" s="219"/>
      <c r="P71" s="254"/>
      <c r="Q71" s="238"/>
      <c r="R71" s="238"/>
      <c r="S71" s="238"/>
      <c r="T71" s="238"/>
      <c r="U71" s="238"/>
    </row>
    <row r="72" spans="1:21" s="220" customFormat="1" ht="15.75">
      <c r="A72" s="212"/>
      <c r="N72" s="219"/>
      <c r="O72" s="219"/>
      <c r="P72" s="254"/>
      <c r="Q72" s="238"/>
      <c r="R72" s="238"/>
      <c r="S72" s="238"/>
      <c r="T72" s="238"/>
      <c r="U72" s="238"/>
    </row>
    <row r="73" spans="1:21" s="220" customFormat="1" ht="15.75">
      <c r="A73" s="212"/>
      <c r="N73" s="219"/>
      <c r="O73" s="219"/>
      <c r="P73" s="254"/>
      <c r="Q73" s="238"/>
      <c r="R73" s="238"/>
      <c r="S73" s="238"/>
      <c r="T73" s="238"/>
      <c r="U73" s="238"/>
    </row>
    <row r="74" spans="1:21" s="220" customFormat="1" ht="15.75">
      <c r="A74" s="212"/>
      <c r="N74" s="219"/>
      <c r="O74" s="219"/>
      <c r="P74" s="254"/>
      <c r="Q74" s="238"/>
      <c r="R74" s="238"/>
      <c r="S74" s="238"/>
      <c r="T74" s="238"/>
      <c r="U74" s="238"/>
    </row>
    <row r="75" spans="1:21" s="220" customFormat="1" ht="15.75">
      <c r="A75" s="212"/>
      <c r="N75" s="219"/>
      <c r="O75" s="219"/>
      <c r="P75" s="254"/>
      <c r="Q75" s="238"/>
      <c r="R75" s="238"/>
      <c r="S75" s="238"/>
      <c r="T75" s="238"/>
      <c r="U75" s="238"/>
    </row>
    <row r="76" spans="1:21" s="220" customFormat="1" ht="15.75">
      <c r="A76" s="212"/>
      <c r="N76" s="219"/>
      <c r="O76" s="219"/>
      <c r="P76" s="254"/>
      <c r="Q76" s="238"/>
      <c r="R76" s="238"/>
      <c r="S76" s="238"/>
      <c r="T76" s="238"/>
      <c r="U76" s="238"/>
    </row>
    <row r="77" spans="1:21" s="220" customFormat="1" ht="15.75">
      <c r="A77" s="212"/>
      <c r="N77" s="219"/>
      <c r="O77" s="219"/>
      <c r="P77" s="254"/>
      <c r="Q77" s="238"/>
      <c r="R77" s="238"/>
      <c r="S77" s="238"/>
      <c r="T77" s="238"/>
      <c r="U77" s="238"/>
    </row>
    <row r="78" spans="1:220" s="220" customFormat="1" ht="16.5" customHeight="1">
      <c r="A78" s="212"/>
      <c r="N78" s="225"/>
      <c r="O78" s="225"/>
      <c r="P78" s="253"/>
      <c r="Q78" s="249"/>
      <c r="R78" s="249"/>
      <c r="S78" s="249"/>
      <c r="T78" s="249"/>
      <c r="U78" s="249"/>
      <c r="V78" s="226"/>
      <c r="W78" s="226"/>
      <c r="Y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</row>
    <row r="79" spans="1:220" s="220" customFormat="1" ht="15" customHeight="1">
      <c r="A79" s="212"/>
      <c r="N79" s="225"/>
      <c r="O79" s="225"/>
      <c r="P79" s="253"/>
      <c r="Q79" s="249"/>
      <c r="R79" s="249"/>
      <c r="S79" s="249"/>
      <c r="T79" s="249"/>
      <c r="U79" s="249"/>
      <c r="V79" s="226"/>
      <c r="W79" s="226"/>
      <c r="Y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6"/>
      <c r="EK79" s="226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6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6"/>
      <c r="FW79" s="226"/>
      <c r="FX79" s="226"/>
      <c r="FY79" s="226"/>
      <c r="FZ79" s="226"/>
      <c r="GA79" s="226"/>
      <c r="GB79" s="226"/>
      <c r="GC79" s="226"/>
      <c r="GD79" s="226"/>
      <c r="GE79" s="226"/>
      <c r="GF79" s="226"/>
      <c r="GG79" s="226"/>
      <c r="GH79" s="226"/>
      <c r="GI79" s="226"/>
      <c r="GJ79" s="226"/>
      <c r="GK79" s="226"/>
      <c r="GL79" s="226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6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</row>
    <row r="80" spans="1:220" s="220" customFormat="1" ht="15" customHeight="1">
      <c r="A80" s="212"/>
      <c r="N80" s="225"/>
      <c r="O80" s="225"/>
      <c r="P80" s="253"/>
      <c r="Q80" s="249"/>
      <c r="R80" s="249"/>
      <c r="S80" s="249"/>
      <c r="T80" s="249"/>
      <c r="U80" s="249"/>
      <c r="V80" s="226"/>
      <c r="W80" s="226"/>
      <c r="Y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</row>
    <row r="81" spans="1:220" s="220" customFormat="1" ht="15" customHeight="1">
      <c r="A81" s="212"/>
      <c r="N81" s="225"/>
      <c r="O81" s="225"/>
      <c r="P81" s="253"/>
      <c r="Q81" s="249"/>
      <c r="R81" s="249"/>
      <c r="S81" s="249"/>
      <c r="T81" s="249"/>
      <c r="U81" s="249"/>
      <c r="V81" s="226"/>
      <c r="W81" s="226"/>
      <c r="Y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</row>
    <row r="82" spans="1:220" s="220" customFormat="1" ht="19.5" customHeight="1">
      <c r="A82" s="212"/>
      <c r="N82" s="225"/>
      <c r="O82" s="225"/>
      <c r="P82" s="253"/>
      <c r="Q82" s="249"/>
      <c r="R82" s="249"/>
      <c r="S82" s="249"/>
      <c r="T82" s="249"/>
      <c r="U82" s="249"/>
      <c r="V82" s="226"/>
      <c r="W82" s="226"/>
      <c r="Y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  <c r="GR82" s="226"/>
      <c r="GS82" s="226"/>
      <c r="GT82" s="226"/>
      <c r="GU82" s="226"/>
      <c r="GV82" s="226"/>
      <c r="GW82" s="226"/>
      <c r="GX82" s="226"/>
      <c r="GY82" s="226"/>
      <c r="GZ82" s="226"/>
      <c r="HA82" s="226"/>
      <c r="HB82" s="226"/>
      <c r="HC82" s="226"/>
      <c r="HD82" s="226"/>
      <c r="HE82" s="226"/>
      <c r="HF82" s="226"/>
      <c r="HG82" s="226"/>
      <c r="HH82" s="226"/>
      <c r="HI82" s="226"/>
      <c r="HJ82" s="226"/>
      <c r="HK82" s="226"/>
      <c r="HL82" s="226"/>
    </row>
    <row r="83" spans="1:21" s="220" customFormat="1" ht="15.75">
      <c r="A83" s="212"/>
      <c r="N83" s="219"/>
      <c r="O83" s="219"/>
      <c r="P83" s="254"/>
      <c r="Q83" s="238"/>
      <c r="R83" s="238"/>
      <c r="S83" s="238"/>
      <c r="T83" s="238"/>
      <c r="U83" s="238"/>
    </row>
    <row r="84" spans="1:21" s="220" customFormat="1" ht="15.75">
      <c r="A84" s="212"/>
      <c r="N84" s="219"/>
      <c r="O84" s="219"/>
      <c r="P84" s="254"/>
      <c r="Q84" s="238"/>
      <c r="R84" s="238"/>
      <c r="S84" s="238"/>
      <c r="T84" s="238"/>
      <c r="U84" s="238"/>
    </row>
    <row r="85" spans="1:21" s="220" customFormat="1" ht="15.75">
      <c r="A85" s="212"/>
      <c r="N85" s="219"/>
      <c r="O85" s="219"/>
      <c r="P85" s="254"/>
      <c r="Q85" s="238"/>
      <c r="R85" s="238"/>
      <c r="S85" s="238"/>
      <c r="T85" s="238"/>
      <c r="U85" s="238"/>
    </row>
    <row r="86" spans="1:21" s="220" customFormat="1" ht="15.75">
      <c r="A86" s="212"/>
      <c r="N86" s="219"/>
      <c r="O86" s="219"/>
      <c r="P86" s="254"/>
      <c r="Q86" s="238"/>
      <c r="R86" s="238"/>
      <c r="S86" s="238"/>
      <c r="T86" s="238"/>
      <c r="U86" s="238"/>
    </row>
    <row r="87" spans="1:21" s="220" customFormat="1" ht="15.75">
      <c r="A87" s="212"/>
      <c r="N87" s="219"/>
      <c r="O87" s="219"/>
      <c r="P87" s="254"/>
      <c r="Q87" s="238"/>
      <c r="R87" s="238"/>
      <c r="S87" s="238"/>
      <c r="T87" s="238"/>
      <c r="U87" s="238"/>
    </row>
    <row r="88" spans="1:21" s="220" customFormat="1" ht="15.75">
      <c r="A88" s="212"/>
      <c r="C88" s="223"/>
      <c r="D88" s="223"/>
      <c r="E88" s="223"/>
      <c r="F88" s="223"/>
      <c r="G88" s="223"/>
      <c r="H88" s="223"/>
      <c r="I88" s="223"/>
      <c r="J88" s="212"/>
      <c r="K88" s="224"/>
      <c r="L88" s="224"/>
      <c r="M88" s="218"/>
      <c r="N88" s="219"/>
      <c r="O88" s="219"/>
      <c r="P88" s="254"/>
      <c r="Q88" s="238"/>
      <c r="R88" s="238"/>
      <c r="S88" s="238"/>
      <c r="T88" s="238"/>
      <c r="U88" s="238"/>
    </row>
    <row r="89" spans="1:21" s="220" customFormat="1" ht="15.75">
      <c r="A89" s="212"/>
      <c r="C89" s="223"/>
      <c r="D89" s="223"/>
      <c r="E89" s="223"/>
      <c r="F89" s="223"/>
      <c r="G89" s="223"/>
      <c r="H89" s="223"/>
      <c r="I89" s="223"/>
      <c r="J89" s="212"/>
      <c r="K89" s="224"/>
      <c r="L89" s="224"/>
      <c r="M89" s="218"/>
      <c r="N89" s="219"/>
      <c r="O89" s="219"/>
      <c r="P89" s="254"/>
      <c r="Q89" s="238"/>
      <c r="R89" s="238"/>
      <c r="S89" s="238"/>
      <c r="T89" s="238"/>
      <c r="U89" s="238"/>
    </row>
    <row r="90" spans="1:21" s="220" customFormat="1" ht="15.75">
      <c r="A90" s="212"/>
      <c r="C90" s="223"/>
      <c r="D90" s="223"/>
      <c r="E90" s="223"/>
      <c r="F90" s="223"/>
      <c r="G90" s="223"/>
      <c r="H90" s="223"/>
      <c r="I90" s="223"/>
      <c r="J90" s="212"/>
      <c r="K90" s="224"/>
      <c r="L90" s="224"/>
      <c r="M90" s="218"/>
      <c r="N90" s="219"/>
      <c r="O90" s="219"/>
      <c r="P90" s="254"/>
      <c r="Q90" s="238"/>
      <c r="R90" s="238"/>
      <c r="S90" s="238"/>
      <c r="T90" s="238"/>
      <c r="U90" s="238"/>
    </row>
    <row r="91" spans="1:21" s="220" customFormat="1" ht="15.75">
      <c r="A91" s="212"/>
      <c r="C91" s="223"/>
      <c r="D91" s="223"/>
      <c r="E91" s="223"/>
      <c r="F91" s="223"/>
      <c r="G91" s="223"/>
      <c r="H91" s="223"/>
      <c r="I91" s="223"/>
      <c r="J91" s="212"/>
      <c r="K91" s="224"/>
      <c r="L91" s="224"/>
      <c r="M91" s="218"/>
      <c r="N91" s="219"/>
      <c r="O91" s="219"/>
      <c r="P91" s="254"/>
      <c r="Q91" s="238"/>
      <c r="R91" s="238"/>
      <c r="S91" s="238"/>
      <c r="T91" s="238"/>
      <c r="U91" s="238"/>
    </row>
    <row r="92" spans="1:21" s="220" customFormat="1" ht="15.75">
      <c r="A92" s="212"/>
      <c r="C92" s="223"/>
      <c r="D92" s="223"/>
      <c r="E92" s="223"/>
      <c r="F92" s="223"/>
      <c r="G92" s="223"/>
      <c r="H92" s="223"/>
      <c r="I92" s="223"/>
      <c r="J92" s="212"/>
      <c r="K92" s="224"/>
      <c r="L92" s="224"/>
      <c r="M92" s="218"/>
      <c r="N92" s="219"/>
      <c r="O92" s="219"/>
      <c r="P92" s="254"/>
      <c r="Q92" s="238"/>
      <c r="R92" s="238"/>
      <c r="S92" s="238"/>
      <c r="T92" s="238"/>
      <c r="U92" s="238"/>
    </row>
    <row r="93" spans="1:21" s="220" customFormat="1" ht="15">
      <c r="A93" s="227"/>
      <c r="C93" s="214"/>
      <c r="D93" s="214"/>
      <c r="E93" s="214"/>
      <c r="F93" s="228"/>
      <c r="G93" s="228"/>
      <c r="H93" s="214"/>
      <c r="I93" s="229"/>
      <c r="J93" s="214"/>
      <c r="K93" s="214"/>
      <c r="L93" s="214"/>
      <c r="M93" s="214"/>
      <c r="N93" s="219"/>
      <c r="O93" s="219"/>
      <c r="P93" s="254"/>
      <c r="Q93" s="238"/>
      <c r="R93" s="238"/>
      <c r="S93" s="238"/>
      <c r="T93" s="238"/>
      <c r="U93" s="238"/>
    </row>
    <row r="94" spans="1:21" s="220" customFormat="1" ht="15.75">
      <c r="A94" s="230"/>
      <c r="C94" s="214"/>
      <c r="D94" s="214"/>
      <c r="E94" s="214"/>
      <c r="F94" s="228"/>
      <c r="G94" s="228"/>
      <c r="H94" s="214"/>
      <c r="I94" s="229"/>
      <c r="J94" s="214"/>
      <c r="K94" s="214"/>
      <c r="L94" s="214"/>
      <c r="M94" s="214"/>
      <c r="N94" s="219"/>
      <c r="O94" s="219"/>
      <c r="P94" s="254"/>
      <c r="Q94" s="238"/>
      <c r="R94" s="238"/>
      <c r="S94" s="238"/>
      <c r="T94" s="238"/>
      <c r="U94" s="238"/>
    </row>
    <row r="95" spans="1:21" s="220" customFormat="1" ht="15">
      <c r="A95" s="227"/>
      <c r="C95" s="214"/>
      <c r="D95" s="214"/>
      <c r="E95" s="214"/>
      <c r="F95" s="228"/>
      <c r="G95" s="228"/>
      <c r="H95" s="231"/>
      <c r="I95" s="229"/>
      <c r="J95" s="214"/>
      <c r="K95" s="214"/>
      <c r="L95" s="214"/>
      <c r="M95" s="214"/>
      <c r="N95" s="219"/>
      <c r="O95" s="219"/>
      <c r="P95" s="254"/>
      <c r="Q95" s="238"/>
      <c r="R95" s="238"/>
      <c r="S95" s="238"/>
      <c r="T95" s="238"/>
      <c r="U95" s="238"/>
    </row>
    <row r="96" spans="1:21" s="220" customFormat="1" ht="15">
      <c r="A96" s="227"/>
      <c r="C96" s="214"/>
      <c r="D96" s="214"/>
      <c r="E96" s="214"/>
      <c r="F96" s="228"/>
      <c r="G96" s="228"/>
      <c r="H96" s="214"/>
      <c r="I96" s="229"/>
      <c r="J96" s="214"/>
      <c r="K96" s="214"/>
      <c r="L96" s="214"/>
      <c r="M96" s="214"/>
      <c r="N96" s="219"/>
      <c r="O96" s="219"/>
      <c r="P96" s="254"/>
      <c r="Q96" s="238"/>
      <c r="R96" s="238"/>
      <c r="S96" s="238"/>
      <c r="T96" s="238"/>
      <c r="U96" s="238"/>
    </row>
    <row r="97" spans="1:15" ht="15">
      <c r="A97" s="80"/>
      <c r="C97" s="81"/>
      <c r="D97" s="81"/>
      <c r="E97" s="81"/>
      <c r="F97" s="82"/>
      <c r="G97" s="82"/>
      <c r="H97" s="81"/>
      <c r="I97" s="83"/>
      <c r="J97" s="81"/>
      <c r="K97" s="81"/>
      <c r="L97" s="81"/>
      <c r="M97" s="81"/>
      <c r="N97" s="33"/>
      <c r="O97" s="33"/>
    </row>
    <row r="98" spans="1:15" ht="15">
      <c r="A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33"/>
      <c r="O98" s="33"/>
    </row>
    <row r="99" spans="1:15" ht="15">
      <c r="A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33"/>
      <c r="O99" s="33"/>
    </row>
    <row r="100" spans="1:15" ht="15">
      <c r="A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33"/>
      <c r="O100" s="33"/>
    </row>
    <row r="101" spans="1:15" ht="15">
      <c r="A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33"/>
      <c r="O101" s="33"/>
    </row>
    <row r="102" spans="1:15" ht="15">
      <c r="A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33"/>
      <c r="O102" s="33"/>
    </row>
    <row r="103" spans="1:15" ht="15">
      <c r="A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33"/>
      <c r="O103" s="33"/>
    </row>
  </sheetData>
  <sheetProtection password="EAAE" sheet="1"/>
  <mergeCells count="21">
    <mergeCell ref="J47:L47"/>
    <mergeCell ref="J44:L44"/>
    <mergeCell ref="J45:L45"/>
    <mergeCell ref="F14:L14"/>
    <mergeCell ref="F17:I17"/>
    <mergeCell ref="J46:L46"/>
    <mergeCell ref="C35:E35"/>
    <mergeCell ref="C36:E36"/>
    <mergeCell ref="F15:L15"/>
    <mergeCell ref="C40:E40"/>
    <mergeCell ref="B33:C33"/>
    <mergeCell ref="C37:E37"/>
    <mergeCell ref="A6:M6"/>
    <mergeCell ref="I33:M33"/>
    <mergeCell ref="F16:L16"/>
    <mergeCell ref="I9:L9"/>
    <mergeCell ref="H20:L29"/>
    <mergeCell ref="F12:L12"/>
    <mergeCell ref="F13:L13"/>
    <mergeCell ref="I10:J10"/>
    <mergeCell ref="K10:L10"/>
  </mergeCells>
  <dataValidations count="5">
    <dataValidation type="list" showInputMessage="1" promptTitle="OHJE" prompt="Valitse oikea vaihtoehto kentän oikeasta laidasta avautuvasta valikosta.&#10;&#10;Voit halutessasii myös kirjoittaa tähän kenttään. &#10;" sqref="C35:E35">
      <formula1>Laatat</formula1>
    </dataValidation>
    <dataValidation type="list" showInputMessage="1" promptTitle="OHJE" prompt="Valitse oikea vaihtoehto kentän oikeasta laidasta avautuvasta valikosta.&#10;&#10;Voit halutessasii myös kirjoittaa tähän kenttään. " sqref="C36:E36">
      <formula1>Harjalevyt</formula1>
    </dataValidation>
    <dataValidation type="list" showInputMessage="1" promptTitle="OHJE" prompt="Valitse oikea vaihtoehto kentän oikeasta laidasta avautuvasta valikosta.&#10;&#10;Voit halutessasii myös kirjoittaa tähän kenttään. " sqref="C37:E37">
      <formula1>$S$3:$S$5</formula1>
    </dataValidation>
    <dataValidation type="list" showInputMessage="1" promptTitle="OHJE" prompt="Valitse oikea vaihtoehto kentän oikeasta laidasta avautuvasta valikosta.&#10;&#10;Voit halutessasii myös kirjoittaa tähän kenttään. " sqref="C40:E40">
      <formula1>$T$3:$T$15</formula1>
    </dataValidation>
    <dataValidation type="list" allowBlank="1" showInputMessage="1" promptTitle="OHJE" prompt="Valitse oikea vaihtoehto kentän oikeasta laidasta avautuvasta valikosta.&#10;&#10;Voit vaihtoehtoisesti myös kirjoittaa kenttään kattokaltevuuden. &#10;" sqref="F17:I17">
      <formula1>$U$3:$U$10</formula1>
    </dataValidation>
  </dataValidations>
  <printOptions horizontalCentered="1" verticalCentered="1"/>
  <pageMargins left="0.52" right="0.53" top="0.52" bottom="0.77" header="0.5118110236220472" footer="0.5118110236220472"/>
  <pageSetup fitToHeight="1" fitToWidth="1" horizontalDpi="300" verticalDpi="300" orientation="landscape" paperSize="9" scale="56" r:id="rId6"/>
  <headerFooter alignWithMargins="0">
    <oddFooter>&amp;R&amp;F
Tulostettu &amp;D</oddFooter>
  </headerFooter>
  <drawing r:id="rId5"/>
  <legacyDrawing r:id="rId4"/>
  <oleObjects>
    <oleObject progId="Designer.Drawing.7" shapeId="1007122" r:id="rId2"/>
    <oleObject progId="iGrafx.Image.1" shapeId="100712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L103"/>
  <sheetViews>
    <sheetView showGridLines="0" zoomScale="75" zoomScaleNormal="75" zoomScaleSheetLayoutView="75" zoomScalePageLayoutView="0" workbookViewId="0" topLeftCell="A1">
      <selection activeCell="F35" sqref="F35"/>
    </sheetView>
  </sheetViews>
  <sheetFormatPr defaultColWidth="12.421875" defaultRowHeight="12.75"/>
  <cols>
    <col min="1" max="1" width="11.7109375" style="14" customWidth="1"/>
    <col min="2" max="2" width="33.140625" style="14" customWidth="1"/>
    <col min="3" max="3" width="7.7109375" style="14" customWidth="1"/>
    <col min="4" max="4" width="10.421875" style="14" customWidth="1"/>
    <col min="5" max="5" width="17.00390625" style="14" customWidth="1"/>
    <col min="6" max="12" width="15.140625" style="14" customWidth="1"/>
    <col min="13" max="13" width="21.8515625" style="14" customWidth="1"/>
    <col min="14" max="14" width="40.140625" style="46" customWidth="1"/>
    <col min="15" max="15" width="12.7109375" style="14" customWidth="1"/>
    <col min="16" max="16" width="12.7109375" style="254" customWidth="1"/>
    <col min="17" max="21" width="40.8515625" style="238" customWidth="1"/>
    <col min="22" max="23" width="12.421875" style="14" customWidth="1"/>
    <col min="24" max="24" width="9.140625" style="0" customWidth="1"/>
    <col min="25" max="25" width="12.421875" style="14" customWidth="1"/>
    <col min="26" max="26" width="9.140625" style="0" customWidth="1"/>
    <col min="27" max="16384" width="12.421875" style="14" customWidth="1"/>
  </cols>
  <sheetData>
    <row r="1" spans="1:220" ht="18" customHeight="1">
      <c r="A1" s="8"/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"/>
      <c r="N1" s="12"/>
      <c r="O1" s="12"/>
      <c r="P1" s="253"/>
      <c r="Q1" s="249"/>
      <c r="R1" s="249"/>
      <c r="S1" s="249"/>
      <c r="T1" s="249"/>
      <c r="U1" s="249"/>
      <c r="V1" s="13"/>
      <c r="W1" s="13"/>
      <c r="Y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</row>
    <row r="2" spans="1:220" ht="18" customHeight="1">
      <c r="A2" s="15"/>
      <c r="B2" s="16"/>
      <c r="C2" s="17"/>
      <c r="D2" s="17"/>
      <c r="E2" s="132" t="s">
        <v>17</v>
      </c>
      <c r="F2" s="17"/>
      <c r="G2" s="17"/>
      <c r="H2" s="17"/>
      <c r="I2" s="17"/>
      <c r="J2" s="17"/>
      <c r="K2" s="17"/>
      <c r="L2" s="17"/>
      <c r="M2" s="2"/>
      <c r="N2" s="12"/>
      <c r="O2" s="12"/>
      <c r="P2" s="253"/>
      <c r="Q2" s="249"/>
      <c r="R2" s="249"/>
      <c r="S2" s="249"/>
      <c r="T2" s="249"/>
      <c r="U2" s="249"/>
      <c r="V2" s="13"/>
      <c r="W2" s="13"/>
      <c r="Y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</row>
    <row r="3" spans="1:220" ht="18" customHeight="1">
      <c r="A3" s="15"/>
      <c r="B3" s="16"/>
      <c r="C3" s="17"/>
      <c r="D3" s="17"/>
      <c r="E3" s="132" t="s">
        <v>16</v>
      </c>
      <c r="F3" s="17"/>
      <c r="G3" s="17"/>
      <c r="H3" s="17"/>
      <c r="I3" s="17"/>
      <c r="J3" s="17"/>
      <c r="K3" s="17"/>
      <c r="L3" s="17"/>
      <c r="M3" s="2"/>
      <c r="N3" s="12"/>
      <c r="O3" s="12"/>
      <c r="P3" s="253"/>
      <c r="Q3" s="232" t="s">
        <v>120</v>
      </c>
      <c r="R3" s="232" t="s">
        <v>121</v>
      </c>
      <c r="S3" s="232" t="s">
        <v>122</v>
      </c>
      <c r="T3" s="232" t="s">
        <v>123</v>
      </c>
      <c r="U3" s="232" t="s">
        <v>128</v>
      </c>
      <c r="V3" s="233"/>
      <c r="W3" s="216"/>
      <c r="Y3" s="217"/>
      <c r="AA3" s="217"/>
      <c r="AB3" s="218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</row>
    <row r="4" spans="1:220" ht="18" customHeight="1">
      <c r="A4" s="15"/>
      <c r="B4" s="16"/>
      <c r="C4" s="17"/>
      <c r="D4" s="17"/>
      <c r="E4" s="132" t="s">
        <v>167</v>
      </c>
      <c r="F4" s="17"/>
      <c r="G4" s="17"/>
      <c r="H4" s="17"/>
      <c r="I4" s="17"/>
      <c r="J4" s="17"/>
      <c r="K4" s="17"/>
      <c r="L4" s="17"/>
      <c r="M4" s="2"/>
      <c r="N4" s="12"/>
      <c r="O4" s="12"/>
      <c r="P4" s="253"/>
      <c r="Q4" s="232" t="s">
        <v>203</v>
      </c>
      <c r="R4" s="68" t="s">
        <v>209</v>
      </c>
      <c r="S4" s="68" t="s">
        <v>118</v>
      </c>
      <c r="T4" s="234" t="s">
        <v>174</v>
      </c>
      <c r="U4" s="235" t="s">
        <v>27</v>
      </c>
      <c r="V4" s="233"/>
      <c r="W4" s="216"/>
      <c r="Y4" s="217"/>
      <c r="AA4" s="217"/>
      <c r="AB4" s="218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</row>
    <row r="5" spans="1:220" ht="18" customHeight="1">
      <c r="A5" s="15"/>
      <c r="B5" s="16"/>
      <c r="C5" s="17"/>
      <c r="D5" s="17"/>
      <c r="E5" s="132" t="s">
        <v>168</v>
      </c>
      <c r="F5" s="17"/>
      <c r="G5" s="17"/>
      <c r="H5" s="17"/>
      <c r="I5" s="17"/>
      <c r="J5" s="17"/>
      <c r="K5" s="17"/>
      <c r="L5" s="17"/>
      <c r="M5" s="2"/>
      <c r="N5" s="12"/>
      <c r="O5" s="12"/>
      <c r="P5" s="253"/>
      <c r="Q5" s="68" t="s">
        <v>204</v>
      </c>
      <c r="R5" s="68" t="s">
        <v>210</v>
      </c>
      <c r="S5" s="68" t="s">
        <v>119</v>
      </c>
      <c r="T5" s="234" t="s">
        <v>192</v>
      </c>
      <c r="U5" s="235" t="s">
        <v>29</v>
      </c>
      <c r="V5" s="233"/>
      <c r="W5" s="216"/>
      <c r="Y5" s="217"/>
      <c r="AA5" s="217"/>
      <c r="AB5" s="218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</row>
    <row r="6" spans="1:220" ht="18" customHeight="1" thickBo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19"/>
      <c r="O6" s="12"/>
      <c r="P6" s="253"/>
      <c r="Q6" s="68" t="s">
        <v>205</v>
      </c>
      <c r="R6" s="236" t="s">
        <v>211</v>
      </c>
      <c r="S6" s="236"/>
      <c r="T6" s="234" t="s">
        <v>173</v>
      </c>
      <c r="U6" s="235" t="s">
        <v>30</v>
      </c>
      <c r="V6" s="233"/>
      <c r="W6" s="216"/>
      <c r="Y6" s="217"/>
      <c r="AA6" s="217"/>
      <c r="AB6" s="2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</row>
    <row r="7" spans="1:220" ht="36" customHeight="1" thickBot="1">
      <c r="A7" s="205" t="s">
        <v>161</v>
      </c>
      <c r="B7" s="206"/>
      <c r="C7" s="207"/>
      <c r="D7" s="207"/>
      <c r="E7" s="208"/>
      <c r="F7" s="207"/>
      <c r="G7" s="207"/>
      <c r="H7" s="207"/>
      <c r="I7" s="207"/>
      <c r="J7" s="207"/>
      <c r="K7" s="207"/>
      <c r="L7" s="207"/>
      <c r="M7" s="209"/>
      <c r="N7" s="19"/>
      <c r="O7" s="12"/>
      <c r="P7" s="253"/>
      <c r="Q7" s="68" t="s">
        <v>206</v>
      </c>
      <c r="R7" s="68" t="s">
        <v>212</v>
      </c>
      <c r="S7" s="68"/>
      <c r="T7" s="234" t="s">
        <v>193</v>
      </c>
      <c r="U7" s="235" t="s">
        <v>31</v>
      </c>
      <c r="V7" s="237"/>
      <c r="W7" s="216"/>
      <c r="Y7" s="217"/>
      <c r="AA7" s="217"/>
      <c r="AB7" s="21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</row>
    <row r="8" spans="1:220" ht="16.5" customHeight="1">
      <c r="A8" s="20"/>
      <c r="B8" s="21"/>
      <c r="C8" s="22"/>
      <c r="D8" s="22"/>
      <c r="E8" s="22"/>
      <c r="F8" s="22"/>
      <c r="G8" s="22"/>
      <c r="H8" s="22"/>
      <c r="I8" s="23"/>
      <c r="J8" s="24"/>
      <c r="K8" s="23"/>
      <c r="L8" s="23"/>
      <c r="M8" s="3"/>
      <c r="N8" s="19"/>
      <c r="O8" s="12"/>
      <c r="P8" s="253"/>
      <c r="Q8" s="238" t="s">
        <v>207</v>
      </c>
      <c r="R8" s="68" t="s">
        <v>213</v>
      </c>
      <c r="S8" s="68"/>
      <c r="T8" s="234" t="s">
        <v>194</v>
      </c>
      <c r="U8" s="239" t="s">
        <v>32</v>
      </c>
      <c r="V8" s="238"/>
      <c r="W8" s="220"/>
      <c r="Y8" s="220"/>
      <c r="AA8" s="220"/>
      <c r="AB8" s="218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</row>
    <row r="9" spans="1:220" s="51" customFormat="1" ht="15" customHeight="1">
      <c r="A9" s="158"/>
      <c r="B9" s="151" t="s">
        <v>155</v>
      </c>
      <c r="C9" s="152"/>
      <c r="D9" s="159"/>
      <c r="E9" s="164">
        <f ca="1">TODAY()</f>
        <v>43690</v>
      </c>
      <c r="F9" s="160"/>
      <c r="G9" s="151" t="s">
        <v>26</v>
      </c>
      <c r="H9" s="152"/>
      <c r="I9" s="277" t="s">
        <v>88</v>
      </c>
      <c r="J9" s="278"/>
      <c r="K9" s="278"/>
      <c r="L9" s="279"/>
      <c r="M9" s="161"/>
      <c r="N9" s="162"/>
      <c r="O9" s="162"/>
      <c r="P9" s="163"/>
      <c r="Q9" s="238" t="s">
        <v>208</v>
      </c>
      <c r="R9" s="240" t="s">
        <v>214</v>
      </c>
      <c r="S9" s="240"/>
      <c r="T9" s="234" t="s">
        <v>195</v>
      </c>
      <c r="U9" s="239" t="s">
        <v>33</v>
      </c>
      <c r="V9" s="238"/>
      <c r="W9" s="220"/>
      <c r="Y9" s="220"/>
      <c r="AA9" s="220"/>
      <c r="AB9" s="218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</row>
    <row r="10" spans="1:220" ht="16.5" customHeight="1">
      <c r="A10" s="25"/>
      <c r="B10" s="18"/>
      <c r="C10" s="26"/>
      <c r="D10" s="26"/>
      <c r="E10" s="26"/>
      <c r="F10" s="26"/>
      <c r="G10" s="151" t="s">
        <v>151</v>
      </c>
      <c r="H10" s="152"/>
      <c r="I10" s="291" t="s">
        <v>150</v>
      </c>
      <c r="J10" s="292"/>
      <c r="K10" s="293"/>
      <c r="L10" s="294"/>
      <c r="M10" s="4"/>
      <c r="N10" s="19"/>
      <c r="O10" s="12"/>
      <c r="P10" s="253"/>
      <c r="Q10" s="241"/>
      <c r="R10" s="240" t="s">
        <v>194</v>
      </c>
      <c r="S10" s="241"/>
      <c r="T10" s="234" t="s">
        <v>196</v>
      </c>
      <c r="U10" s="240" t="s">
        <v>28</v>
      </c>
      <c r="V10" s="242"/>
      <c r="W10" s="223"/>
      <c r="Y10" s="212"/>
      <c r="AA10" s="217"/>
      <c r="AB10" s="218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</row>
    <row r="11" spans="1:220" ht="16.5" customHeight="1">
      <c r="A11" s="25"/>
      <c r="B11" s="29" t="s">
        <v>23</v>
      </c>
      <c r="C11" s="26"/>
      <c r="D11" s="26"/>
      <c r="E11" s="26"/>
      <c r="F11" s="26"/>
      <c r="G11" s="26"/>
      <c r="H11" s="26"/>
      <c r="I11" s="27"/>
      <c r="J11" s="28"/>
      <c r="K11" s="27"/>
      <c r="L11" s="27"/>
      <c r="M11" s="4"/>
      <c r="N11" s="19"/>
      <c r="O11" s="12"/>
      <c r="P11" s="253"/>
      <c r="Q11" s="68"/>
      <c r="R11" s="238" t="s">
        <v>195</v>
      </c>
      <c r="S11" s="240"/>
      <c r="T11" s="234" t="s">
        <v>197</v>
      </c>
      <c r="U11" s="68"/>
      <c r="V11" s="237"/>
      <c r="W11" s="216"/>
      <c r="Y11" s="217"/>
      <c r="AA11" s="217"/>
      <c r="AB11" s="218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</row>
    <row r="12" spans="1:220" ht="16.5" customHeight="1">
      <c r="A12" s="25"/>
      <c r="B12" s="151" t="s">
        <v>18</v>
      </c>
      <c r="C12" s="152"/>
      <c r="D12" s="152"/>
      <c r="E12" s="152"/>
      <c r="F12" s="274" t="s">
        <v>88</v>
      </c>
      <c r="G12" s="289"/>
      <c r="H12" s="289"/>
      <c r="I12" s="289"/>
      <c r="J12" s="289"/>
      <c r="K12" s="289"/>
      <c r="L12" s="290"/>
      <c r="M12" s="4"/>
      <c r="N12" s="19"/>
      <c r="O12" s="12"/>
      <c r="P12" s="253"/>
      <c r="Q12" s="240"/>
      <c r="R12" s="238" t="s">
        <v>215</v>
      </c>
      <c r="S12" s="240"/>
      <c r="T12" s="234" t="s">
        <v>198</v>
      </c>
      <c r="U12" s="68"/>
      <c r="V12" s="233"/>
      <c r="W12" s="213"/>
      <c r="Y12" s="217"/>
      <c r="AA12" s="217"/>
      <c r="AB12" s="218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</row>
    <row r="13" spans="1:220" ht="16.5" customHeight="1">
      <c r="A13" s="25"/>
      <c r="B13" s="153" t="s">
        <v>20</v>
      </c>
      <c r="C13" s="154"/>
      <c r="D13" s="154"/>
      <c r="E13" s="154"/>
      <c r="F13" s="274" t="s">
        <v>22</v>
      </c>
      <c r="G13" s="289"/>
      <c r="H13" s="289"/>
      <c r="I13" s="289"/>
      <c r="J13" s="289"/>
      <c r="K13" s="289"/>
      <c r="L13" s="290"/>
      <c r="M13" s="4"/>
      <c r="N13" s="19"/>
      <c r="O13" s="12"/>
      <c r="P13" s="253"/>
      <c r="Q13" s="240"/>
      <c r="R13" s="68" t="s">
        <v>192</v>
      </c>
      <c r="S13" s="240"/>
      <c r="T13" s="234" t="s">
        <v>171</v>
      </c>
      <c r="U13" s="68"/>
      <c r="V13" s="243"/>
      <c r="W13" s="214"/>
      <c r="Y13" s="217"/>
      <c r="AA13" s="217"/>
      <c r="AB13" s="2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1:220" ht="16.5" customHeight="1">
      <c r="A14" s="25"/>
      <c r="B14" s="155" t="s">
        <v>19</v>
      </c>
      <c r="C14" s="154"/>
      <c r="D14" s="154"/>
      <c r="E14" s="154"/>
      <c r="F14" s="274" t="s">
        <v>86</v>
      </c>
      <c r="G14" s="289"/>
      <c r="H14" s="289"/>
      <c r="I14" s="289"/>
      <c r="J14" s="289"/>
      <c r="K14" s="289"/>
      <c r="L14" s="290"/>
      <c r="M14" s="4"/>
      <c r="N14" s="19"/>
      <c r="O14" s="12"/>
      <c r="P14" s="253"/>
      <c r="Q14" s="240"/>
      <c r="R14" s="236" t="s">
        <v>193</v>
      </c>
      <c r="S14" s="240"/>
      <c r="T14" s="234" t="s">
        <v>172</v>
      </c>
      <c r="U14" s="68"/>
      <c r="V14" s="233"/>
      <c r="W14" s="217"/>
      <c r="Y14" s="217"/>
      <c r="AA14" s="217"/>
      <c r="AB14" s="2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1:220" ht="16.5" customHeight="1">
      <c r="A15" s="25"/>
      <c r="B15" s="155" t="s">
        <v>21</v>
      </c>
      <c r="C15" s="154"/>
      <c r="D15" s="154"/>
      <c r="E15" s="154"/>
      <c r="F15" s="274" t="s">
        <v>87</v>
      </c>
      <c r="G15" s="289"/>
      <c r="H15" s="289"/>
      <c r="I15" s="289"/>
      <c r="J15" s="289"/>
      <c r="K15" s="289"/>
      <c r="L15" s="290"/>
      <c r="M15" s="4"/>
      <c r="N15" s="19"/>
      <c r="O15" s="12"/>
      <c r="P15" s="253"/>
      <c r="Q15" s="240"/>
      <c r="R15" s="68" t="s">
        <v>173</v>
      </c>
      <c r="S15" s="240"/>
      <c r="T15" s="234"/>
      <c r="U15" s="244"/>
      <c r="V15" s="233"/>
      <c r="W15" s="217"/>
      <c r="Y15" s="213"/>
      <c r="AA15" s="213"/>
      <c r="AB15" s="218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</row>
    <row r="16" spans="1:220" ht="16.5" customHeight="1">
      <c r="A16" s="25"/>
      <c r="B16" s="155" t="s">
        <v>153</v>
      </c>
      <c r="C16" s="154"/>
      <c r="D16" s="154"/>
      <c r="E16" s="154"/>
      <c r="F16" s="274" t="s">
        <v>25</v>
      </c>
      <c r="G16" s="275"/>
      <c r="H16" s="275"/>
      <c r="I16" s="275"/>
      <c r="J16" s="275"/>
      <c r="K16" s="275"/>
      <c r="L16" s="276"/>
      <c r="M16" s="4"/>
      <c r="N16" s="19"/>
      <c r="O16" s="12"/>
      <c r="P16" s="253"/>
      <c r="Q16" s="240"/>
      <c r="R16" s="68" t="s">
        <v>218</v>
      </c>
      <c r="S16" s="240"/>
      <c r="T16" s="240"/>
      <c r="U16" s="245"/>
      <c r="V16" s="246"/>
      <c r="W16" s="223"/>
      <c r="Y16" s="212"/>
      <c r="AA16" s="224"/>
      <c r="AB16" s="218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</row>
    <row r="17" spans="1:220" ht="15" customHeight="1">
      <c r="A17" s="25"/>
      <c r="B17" s="155" t="s">
        <v>154</v>
      </c>
      <c r="C17" s="154"/>
      <c r="D17" s="154"/>
      <c r="E17" s="154"/>
      <c r="F17" s="291" t="s">
        <v>128</v>
      </c>
      <c r="G17" s="304"/>
      <c r="H17" s="304"/>
      <c r="I17" s="305"/>
      <c r="J17" s="28"/>
      <c r="K17" s="27"/>
      <c r="L17" s="27"/>
      <c r="M17" s="4"/>
      <c r="N17" s="19"/>
      <c r="O17" s="12"/>
      <c r="P17" s="253"/>
      <c r="Q17" s="240"/>
      <c r="R17" s="68" t="s">
        <v>217</v>
      </c>
      <c r="S17" s="240"/>
      <c r="T17" s="240"/>
      <c r="U17" s="245"/>
      <c r="V17" s="246"/>
      <c r="W17" s="223"/>
      <c r="Y17" s="212"/>
      <c r="AA17" s="224"/>
      <c r="AB17" s="2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</row>
    <row r="18" spans="1:220" ht="15" customHeight="1">
      <c r="A18" s="25"/>
      <c r="B18" s="18"/>
      <c r="C18" s="26"/>
      <c r="D18" s="26"/>
      <c r="F18" s="26"/>
      <c r="G18" s="26"/>
      <c r="H18" s="26"/>
      <c r="I18" s="26"/>
      <c r="J18" s="28"/>
      <c r="K18" s="27"/>
      <c r="L18" s="27"/>
      <c r="M18" s="4"/>
      <c r="N18" s="12"/>
      <c r="O18" s="12"/>
      <c r="P18" s="253"/>
      <c r="Q18" s="240"/>
      <c r="R18" s="68" t="s">
        <v>163</v>
      </c>
      <c r="S18" s="240"/>
      <c r="T18" s="240"/>
      <c r="U18" s="245"/>
      <c r="V18" s="246"/>
      <c r="W18" s="223"/>
      <c r="Y18" s="212"/>
      <c r="AA18" s="224"/>
      <c r="AB18" s="2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</row>
    <row r="19" spans="1:220" ht="15" customHeight="1">
      <c r="A19" s="25"/>
      <c r="B19" s="29" t="s">
        <v>24</v>
      </c>
      <c r="C19" s="26"/>
      <c r="D19" s="26"/>
      <c r="E19" s="26"/>
      <c r="F19" s="26"/>
      <c r="G19" s="26"/>
      <c r="H19" s="26"/>
      <c r="I19" s="26"/>
      <c r="J19" s="28"/>
      <c r="K19" s="27"/>
      <c r="L19" s="27"/>
      <c r="M19" s="4"/>
      <c r="N19" s="12"/>
      <c r="O19" s="12"/>
      <c r="P19" s="253"/>
      <c r="Q19" s="240"/>
      <c r="R19" s="238" t="s">
        <v>216</v>
      </c>
      <c r="U19" s="245"/>
      <c r="V19" s="242"/>
      <c r="W19" s="223"/>
      <c r="Y19" s="212"/>
      <c r="AA19" s="224"/>
      <c r="AB19" s="2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ht="19.5" customHeight="1">
      <c r="A20" s="25"/>
      <c r="B20" s="123" t="s">
        <v>0</v>
      </c>
      <c r="C20" s="123"/>
      <c r="D20" s="123"/>
      <c r="E20" s="123"/>
      <c r="F20" s="165"/>
      <c r="G20" s="167" t="s">
        <v>91</v>
      </c>
      <c r="H20" s="280" t="s">
        <v>145</v>
      </c>
      <c r="I20" s="281"/>
      <c r="J20" s="281"/>
      <c r="K20" s="281"/>
      <c r="L20" s="282"/>
      <c r="M20" s="4"/>
      <c r="N20" s="12"/>
      <c r="Q20" s="247"/>
      <c r="R20" s="68" t="s">
        <v>219</v>
      </c>
      <c r="U20" s="245"/>
      <c r="V20" s="242"/>
      <c r="W20" s="223"/>
      <c r="Y20" s="212"/>
      <c r="AA20" s="224"/>
      <c r="AB20" s="21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</row>
    <row r="21" spans="1:28" ht="18">
      <c r="A21" s="25"/>
      <c r="B21" s="124" t="s">
        <v>1</v>
      </c>
      <c r="C21" s="124"/>
      <c r="D21" s="124"/>
      <c r="E21" s="124"/>
      <c r="F21" s="165"/>
      <c r="G21" s="167" t="s">
        <v>2</v>
      </c>
      <c r="H21" s="283"/>
      <c r="I21" s="284"/>
      <c r="J21" s="284"/>
      <c r="K21" s="284"/>
      <c r="L21" s="285"/>
      <c r="M21" s="4"/>
      <c r="N21" s="33"/>
      <c r="Q21" s="236"/>
      <c r="R21" s="68" t="s">
        <v>220</v>
      </c>
      <c r="U21" s="245"/>
      <c r="V21" s="242"/>
      <c r="W21" s="223"/>
      <c r="Y21" s="212"/>
      <c r="AA21" s="224"/>
      <c r="AB21" s="218"/>
    </row>
    <row r="22" spans="1:28" ht="18">
      <c r="A22" s="25"/>
      <c r="B22" s="124" t="s">
        <v>127</v>
      </c>
      <c r="C22" s="124"/>
      <c r="D22" s="124"/>
      <c r="E22" s="124"/>
      <c r="F22" s="165"/>
      <c r="G22" s="167" t="s">
        <v>2</v>
      </c>
      <c r="H22" s="283"/>
      <c r="I22" s="284"/>
      <c r="J22" s="284"/>
      <c r="K22" s="284"/>
      <c r="L22" s="285"/>
      <c r="M22" s="4"/>
      <c r="N22" s="33"/>
      <c r="O22" s="34"/>
      <c r="P22" s="255"/>
      <c r="Q22" s="236"/>
      <c r="R22" s="68"/>
      <c r="U22" s="245"/>
      <c r="V22" s="242"/>
      <c r="W22" s="223"/>
      <c r="Y22" s="212"/>
      <c r="AA22" s="224"/>
      <c r="AB22" s="218"/>
    </row>
    <row r="23" spans="1:28" ht="18">
      <c r="A23" s="25"/>
      <c r="B23" s="124" t="s">
        <v>77</v>
      </c>
      <c r="C23" s="124"/>
      <c r="D23" s="124"/>
      <c r="E23" s="124"/>
      <c r="F23" s="165"/>
      <c r="G23" s="167" t="s">
        <v>2</v>
      </c>
      <c r="H23" s="283"/>
      <c r="I23" s="284"/>
      <c r="J23" s="284"/>
      <c r="K23" s="284"/>
      <c r="L23" s="285"/>
      <c r="M23" s="4"/>
      <c r="N23" s="33"/>
      <c r="O23" s="34"/>
      <c r="P23" s="255"/>
      <c r="Q23" s="236"/>
      <c r="U23" s="245"/>
      <c r="V23" s="242"/>
      <c r="W23" s="223"/>
      <c r="Y23" s="212"/>
      <c r="AA23" s="224"/>
      <c r="AB23" s="218"/>
    </row>
    <row r="24" spans="1:28" ht="18">
      <c r="A24" s="25"/>
      <c r="B24" s="124" t="s">
        <v>79</v>
      </c>
      <c r="C24" s="124" t="s">
        <v>78</v>
      </c>
      <c r="D24" s="124"/>
      <c r="E24" s="124"/>
      <c r="F24" s="165"/>
      <c r="G24" s="167" t="s">
        <v>2</v>
      </c>
      <c r="H24" s="283"/>
      <c r="I24" s="284"/>
      <c r="J24" s="284"/>
      <c r="K24" s="284"/>
      <c r="L24" s="285"/>
      <c r="M24" s="4"/>
      <c r="N24" s="33"/>
      <c r="O24" s="34"/>
      <c r="P24" s="255"/>
      <c r="Q24" s="236"/>
      <c r="R24" s="247"/>
      <c r="S24" s="247"/>
      <c r="T24" s="247"/>
      <c r="U24" s="245"/>
      <c r="V24" s="242"/>
      <c r="W24" s="223"/>
      <c r="Y24" s="212"/>
      <c r="AA24" s="224"/>
      <c r="AB24" s="218"/>
    </row>
    <row r="25" spans="1:28" ht="18">
      <c r="A25" s="25"/>
      <c r="B25" s="124"/>
      <c r="C25" s="124" t="s">
        <v>92</v>
      </c>
      <c r="D25" s="124"/>
      <c r="E25" s="124"/>
      <c r="F25" s="165"/>
      <c r="G25" s="167" t="s">
        <v>2</v>
      </c>
      <c r="H25" s="283"/>
      <c r="I25" s="284"/>
      <c r="J25" s="284"/>
      <c r="K25" s="284"/>
      <c r="L25" s="285"/>
      <c r="M25" s="4"/>
      <c r="N25" s="33"/>
      <c r="O25" s="34"/>
      <c r="P25" s="255"/>
      <c r="U25" s="245"/>
      <c r="V25" s="242"/>
      <c r="W25" s="223"/>
      <c r="Y25" s="212"/>
      <c r="AA25" s="224"/>
      <c r="AB25" s="218"/>
    </row>
    <row r="26" spans="1:28" ht="18">
      <c r="A26" s="25"/>
      <c r="B26" s="124" t="s">
        <v>3</v>
      </c>
      <c r="C26" s="124"/>
      <c r="D26" s="124"/>
      <c r="E26" s="124"/>
      <c r="F26" s="165"/>
      <c r="G26" s="167" t="s">
        <v>2</v>
      </c>
      <c r="H26" s="283"/>
      <c r="I26" s="284"/>
      <c r="J26" s="284"/>
      <c r="K26" s="284"/>
      <c r="L26" s="285"/>
      <c r="M26" s="4"/>
      <c r="N26" s="33"/>
      <c r="Q26" s="247"/>
      <c r="U26" s="245"/>
      <c r="V26" s="242"/>
      <c r="W26" s="223"/>
      <c r="Y26" s="212"/>
      <c r="AA26" s="224"/>
      <c r="AB26" s="218"/>
    </row>
    <row r="27" spans="1:28" ht="18">
      <c r="A27" s="25"/>
      <c r="B27" s="124" t="s">
        <v>4</v>
      </c>
      <c r="C27" s="124"/>
      <c r="D27" s="124"/>
      <c r="E27" s="124"/>
      <c r="F27" s="165"/>
      <c r="G27" s="167" t="s">
        <v>2</v>
      </c>
      <c r="H27" s="283"/>
      <c r="I27" s="284"/>
      <c r="J27" s="284"/>
      <c r="K27" s="284"/>
      <c r="L27" s="285"/>
      <c r="M27" s="4"/>
      <c r="N27" s="33"/>
      <c r="U27" s="245"/>
      <c r="V27" s="242"/>
      <c r="W27" s="223"/>
      <c r="Y27" s="212"/>
      <c r="AA27" s="224"/>
      <c r="AB27" s="218"/>
    </row>
    <row r="28" spans="1:28" ht="18">
      <c r="A28" s="25"/>
      <c r="B28" s="124" t="s">
        <v>12</v>
      </c>
      <c r="C28" s="124"/>
      <c r="D28" s="124"/>
      <c r="E28" s="124"/>
      <c r="F28" s="166"/>
      <c r="G28" s="167" t="s">
        <v>5</v>
      </c>
      <c r="H28" s="283"/>
      <c r="I28" s="284"/>
      <c r="J28" s="284"/>
      <c r="K28" s="284"/>
      <c r="L28" s="285"/>
      <c r="M28" s="4"/>
      <c r="N28" s="33"/>
      <c r="U28" s="245"/>
      <c r="V28" s="242"/>
      <c r="W28" s="223"/>
      <c r="Y28" s="212"/>
      <c r="AA28" s="224"/>
      <c r="AB28" s="218"/>
    </row>
    <row r="29" spans="1:28" ht="18">
      <c r="A29" s="25"/>
      <c r="B29" s="124" t="s">
        <v>124</v>
      </c>
      <c r="C29" s="124"/>
      <c r="D29" s="124"/>
      <c r="E29" s="124"/>
      <c r="F29" s="165"/>
      <c r="G29" s="167" t="s">
        <v>2</v>
      </c>
      <c r="H29" s="286"/>
      <c r="I29" s="287"/>
      <c r="J29" s="287"/>
      <c r="K29" s="287"/>
      <c r="L29" s="288"/>
      <c r="M29" s="4"/>
      <c r="N29" s="33"/>
      <c r="U29" s="245"/>
      <c r="V29" s="242"/>
      <c r="W29" s="223"/>
      <c r="Y29" s="212"/>
      <c r="AA29" s="224"/>
      <c r="AB29" s="218"/>
    </row>
    <row r="30" spans="1:28" ht="15.75">
      <c r="A30" s="36"/>
      <c r="B30" s="37"/>
      <c r="C30" s="37"/>
      <c r="D30" s="38"/>
      <c r="E30" s="39"/>
      <c r="F30" s="40"/>
      <c r="G30" s="35"/>
      <c r="H30" s="35"/>
      <c r="I30" s="35"/>
      <c r="J30" s="35"/>
      <c r="K30" s="37"/>
      <c r="L30" s="37"/>
      <c r="M30" s="5"/>
      <c r="N30" s="33"/>
      <c r="U30" s="245"/>
      <c r="V30" s="242"/>
      <c r="W30" s="223"/>
      <c r="Y30" s="212"/>
      <c r="AA30" s="224"/>
      <c r="AB30" s="218"/>
    </row>
    <row r="31" spans="1:28" ht="15.75">
      <c r="A31" s="25"/>
      <c r="B31" s="31"/>
      <c r="C31" s="31"/>
      <c r="D31" s="41"/>
      <c r="E31" s="42"/>
      <c r="F31" s="30"/>
      <c r="G31" s="32"/>
      <c r="H31" s="32"/>
      <c r="I31" s="32"/>
      <c r="J31" s="32"/>
      <c r="K31" s="31"/>
      <c r="L31" s="31"/>
      <c r="M31" s="4"/>
      <c r="N31" s="33"/>
      <c r="U31" s="245"/>
      <c r="V31" s="242"/>
      <c r="W31" s="223"/>
      <c r="Y31" s="212"/>
      <c r="AA31" s="224"/>
      <c r="AB31" s="218"/>
    </row>
    <row r="32" spans="1:28" ht="15.75">
      <c r="A32" s="25"/>
      <c r="H32" s="43"/>
      <c r="M32" s="4"/>
      <c r="N32" s="44"/>
      <c r="O32" s="34"/>
      <c r="P32" s="255"/>
      <c r="U32" s="245"/>
      <c r="V32" s="242"/>
      <c r="W32" s="223"/>
      <c r="Y32" s="212"/>
      <c r="AA32" s="224"/>
      <c r="AB32" s="218"/>
    </row>
    <row r="33" spans="1:22" ht="20.25" customHeight="1">
      <c r="A33" s="25"/>
      <c r="B33" s="271" t="s">
        <v>13</v>
      </c>
      <c r="C33" s="272"/>
      <c r="D33" s="194"/>
      <c r="H33" s="45"/>
      <c r="I33" s="271" t="s">
        <v>149</v>
      </c>
      <c r="J33" s="272"/>
      <c r="K33" s="272"/>
      <c r="L33" s="272"/>
      <c r="M33" s="273"/>
      <c r="N33" s="33"/>
      <c r="V33" s="238"/>
    </row>
    <row r="34" spans="1:14" ht="20.25" customHeight="1">
      <c r="A34" s="25"/>
      <c r="B34" s="127"/>
      <c r="C34" s="81"/>
      <c r="D34" s="81"/>
      <c r="E34" s="81"/>
      <c r="F34" s="81"/>
      <c r="H34" s="45"/>
      <c r="I34" s="45" t="s">
        <v>94</v>
      </c>
      <c r="J34" s="45"/>
      <c r="K34" s="45" t="s">
        <v>95</v>
      </c>
      <c r="L34" s="45"/>
      <c r="M34" s="4"/>
      <c r="N34" s="33"/>
    </row>
    <row r="35" spans="1:14" ht="18.75">
      <c r="A35" s="25"/>
      <c r="B35" s="156" t="s">
        <v>117</v>
      </c>
      <c r="C35" s="295" t="s">
        <v>205</v>
      </c>
      <c r="D35" s="296"/>
      <c r="E35" s="297"/>
      <c r="F35" s="189">
        <f>ROUNDUP(1.02*F20/2.18,0)</f>
        <v>0</v>
      </c>
      <c r="G35" s="136" t="str">
        <f>IF(F35=1,"paketti","pakettia")</f>
        <v>pakettia</v>
      </c>
      <c r="H35" s="7"/>
      <c r="I35" s="169"/>
      <c r="J35" s="168" t="s">
        <v>98</v>
      </c>
      <c r="K35" s="196">
        <f>I35*F35</f>
        <v>0</v>
      </c>
      <c r="L35" s="133" t="s">
        <v>80</v>
      </c>
      <c r="M35" s="4"/>
      <c r="N35" s="33"/>
    </row>
    <row r="36" spans="1:14" ht="18.75">
      <c r="A36" s="25"/>
      <c r="B36" s="157" t="s">
        <v>81</v>
      </c>
      <c r="C36" s="295" t="s">
        <v>121</v>
      </c>
      <c r="D36" s="296"/>
      <c r="E36" s="297"/>
      <c r="F36" s="190">
        <f>ROUNDUP((F22+F21)/12+F23/20,0)</f>
        <v>0</v>
      </c>
      <c r="G36" s="137" t="str">
        <f>IF(F36=1,"paketti","pakettia")</f>
        <v>pakettia</v>
      </c>
      <c r="H36" s="7"/>
      <c r="I36" s="170"/>
      <c r="J36" s="168" t="s">
        <v>98</v>
      </c>
      <c r="K36" s="196">
        <f>I36*F36</f>
        <v>0</v>
      </c>
      <c r="L36" s="133" t="s">
        <v>80</v>
      </c>
      <c r="M36" s="4"/>
      <c r="N36" s="33"/>
    </row>
    <row r="37" spans="1:18" ht="18.75">
      <c r="A37" s="25"/>
      <c r="B37" s="156" t="s">
        <v>7</v>
      </c>
      <c r="C37" s="295" t="s">
        <v>122</v>
      </c>
      <c r="D37" s="296"/>
      <c r="E37" s="297"/>
      <c r="F37" s="189">
        <f>ROUNDUP(1.15*F20/15,0)</f>
        <v>0</v>
      </c>
      <c r="G37" s="136" t="str">
        <f>IF(F37=1,"rulla","rullaa")</f>
        <v>rullaa</v>
      </c>
      <c r="H37" s="7"/>
      <c r="I37" s="170"/>
      <c r="J37" s="168" t="s">
        <v>97</v>
      </c>
      <c r="K37" s="196">
        <f>I37*F37</f>
        <v>0</v>
      </c>
      <c r="L37" s="133" t="s">
        <v>80</v>
      </c>
      <c r="M37" s="4"/>
      <c r="N37" s="33"/>
      <c r="R37" s="240"/>
    </row>
    <row r="38" spans="1:18" ht="18.75">
      <c r="A38" s="25"/>
      <c r="B38" s="157" t="s">
        <v>104</v>
      </c>
      <c r="C38" s="124"/>
      <c r="D38" s="124"/>
      <c r="E38" s="124"/>
      <c r="F38" s="190">
        <f>ROUNDUP(($F$23+$F$24)*1.05/2,0)</f>
        <v>0</v>
      </c>
      <c r="G38" s="138" t="s">
        <v>106</v>
      </c>
      <c r="H38" s="7"/>
      <c r="I38" s="170"/>
      <c r="J38" s="168" t="s">
        <v>105</v>
      </c>
      <c r="K38" s="196">
        <f>F38*I38</f>
        <v>0</v>
      </c>
      <c r="L38" s="133" t="s">
        <v>80</v>
      </c>
      <c r="M38" s="4"/>
      <c r="N38" s="33"/>
      <c r="R38" s="240"/>
    </row>
    <row r="39" spans="1:18" ht="18.75">
      <c r="A39" s="25"/>
      <c r="B39" s="157" t="s">
        <v>8</v>
      </c>
      <c r="C39" s="124" t="s">
        <v>125</v>
      </c>
      <c r="D39" s="124"/>
      <c r="E39" s="124"/>
      <c r="F39" s="190">
        <f>ROUNDUP((F28*3+F26*0.4+(F24+F25)*0.1+F27*0.3),0)</f>
        <v>0</v>
      </c>
      <c r="G39" s="137" t="str">
        <f>IF(F39=1,"litra","litraa")</f>
        <v>litraa</v>
      </c>
      <c r="H39" s="7"/>
      <c r="I39" s="210" t="s">
        <v>96</v>
      </c>
      <c r="J39" s="211"/>
      <c r="K39" s="171"/>
      <c r="L39" s="133" t="s">
        <v>80</v>
      </c>
      <c r="M39" s="4"/>
      <c r="N39" s="33"/>
      <c r="R39" s="240"/>
    </row>
    <row r="40" spans="1:18" ht="18.75">
      <c r="A40" s="25"/>
      <c r="B40" s="157" t="s">
        <v>89</v>
      </c>
      <c r="C40" s="295" t="s">
        <v>123</v>
      </c>
      <c r="D40" s="296"/>
      <c r="E40" s="297"/>
      <c r="F40" s="190">
        <f>ROUNDUP((F26+F27+F29+F28*1.6)/10,0)</f>
        <v>0</v>
      </c>
      <c r="G40" s="136" t="str">
        <f>IF(F40=1,"rulla","rullaa")</f>
        <v>rullaa</v>
      </c>
      <c r="H40" s="7"/>
      <c r="I40" s="170"/>
      <c r="J40" s="168" t="s">
        <v>97</v>
      </c>
      <c r="K40" s="196">
        <f>I40*F40</f>
        <v>0</v>
      </c>
      <c r="L40" s="134" t="s">
        <v>80</v>
      </c>
      <c r="M40" s="4"/>
      <c r="N40" s="33"/>
      <c r="R40" s="240"/>
    </row>
    <row r="41" spans="1:18" ht="18">
      <c r="A41" s="25"/>
      <c r="B41" s="125"/>
      <c r="C41" s="125"/>
      <c r="D41" s="125"/>
      <c r="E41" s="51"/>
      <c r="F41" s="191"/>
      <c r="G41" s="125"/>
      <c r="H41" s="48"/>
      <c r="I41" s="47"/>
      <c r="J41" s="252" t="s">
        <v>156</v>
      </c>
      <c r="K41" s="171"/>
      <c r="L41" s="133" t="s">
        <v>80</v>
      </c>
      <c r="M41" s="4"/>
      <c r="N41" s="33"/>
      <c r="O41" s="33"/>
      <c r="R41" s="240"/>
    </row>
    <row r="42" spans="1:18" ht="20.25">
      <c r="A42" s="25"/>
      <c r="B42" s="51"/>
      <c r="C42" s="51"/>
      <c r="D42" s="51"/>
      <c r="E42" s="51"/>
      <c r="F42" s="192"/>
      <c r="G42" s="51"/>
      <c r="H42" s="49"/>
      <c r="I42" s="50"/>
      <c r="J42" s="172" t="s">
        <v>157</v>
      </c>
      <c r="K42" s="135">
        <f>SUM(K35:K41)</f>
        <v>0</v>
      </c>
      <c r="L42" s="251" t="s">
        <v>80</v>
      </c>
      <c r="M42" s="106"/>
      <c r="N42" s="33"/>
      <c r="O42" s="33"/>
      <c r="R42" s="240"/>
    </row>
    <row r="43" spans="1:18" ht="18">
      <c r="A43" s="25"/>
      <c r="B43" s="172" t="s">
        <v>68</v>
      </c>
      <c r="C43" s="51"/>
      <c r="D43" s="51"/>
      <c r="E43" s="51"/>
      <c r="F43" s="192"/>
      <c r="G43" s="51"/>
      <c r="M43" s="106"/>
      <c r="N43" s="33"/>
      <c r="O43" s="33"/>
      <c r="R43" s="240"/>
    </row>
    <row r="44" spans="1:18" ht="18">
      <c r="A44" s="25"/>
      <c r="B44" s="123" t="s">
        <v>69</v>
      </c>
      <c r="C44" s="123"/>
      <c r="D44" s="126"/>
      <c r="E44" s="126" t="s">
        <v>11</v>
      </c>
      <c r="F44" s="193">
        <f>ROUNDUP(28*F20+10*F20+10*(F21+F22)+10*(F24+F23)+30*F26+10*F27+10*F29,-1)</f>
        <v>0</v>
      </c>
      <c r="G44" s="123" t="s">
        <v>5</v>
      </c>
      <c r="H44" s="52"/>
      <c r="I44" s="248" t="s">
        <v>146</v>
      </c>
      <c r="J44" s="300"/>
      <c r="K44" s="301"/>
      <c r="L44" s="301"/>
      <c r="M44" s="106"/>
      <c r="N44" s="33"/>
      <c r="O44" s="33"/>
      <c r="R44" s="240"/>
    </row>
    <row r="45" spans="1:18" ht="15.75">
      <c r="A45" s="53"/>
      <c r="B45" s="44"/>
      <c r="C45" s="46"/>
      <c r="D45" s="46"/>
      <c r="E45" s="46"/>
      <c r="F45" s="28"/>
      <c r="G45" s="54"/>
      <c r="H45" s="46"/>
      <c r="I45" s="248" t="s">
        <v>147</v>
      </c>
      <c r="J45" s="302"/>
      <c r="K45" s="303"/>
      <c r="L45" s="303"/>
      <c r="M45" s="56"/>
      <c r="N45" s="33"/>
      <c r="O45" s="33"/>
      <c r="R45" s="247"/>
    </row>
    <row r="46" spans="1:18" ht="15.75">
      <c r="A46" s="53"/>
      <c r="B46" s="44"/>
      <c r="C46" s="46"/>
      <c r="D46" s="46"/>
      <c r="E46" s="46"/>
      <c r="F46" s="28"/>
      <c r="G46" s="54"/>
      <c r="H46" s="46"/>
      <c r="I46" s="248" t="s">
        <v>152</v>
      </c>
      <c r="J46" s="302"/>
      <c r="K46" s="303"/>
      <c r="L46" s="303"/>
      <c r="M46" s="56"/>
      <c r="N46" s="33"/>
      <c r="O46" s="33"/>
      <c r="R46" s="247"/>
    </row>
    <row r="47" spans="1:15" ht="15.75">
      <c r="A47" s="57"/>
      <c r="I47" s="248" t="s">
        <v>126</v>
      </c>
      <c r="J47" s="298"/>
      <c r="K47" s="299"/>
      <c r="L47" s="299"/>
      <c r="M47" s="56"/>
      <c r="N47" s="33"/>
      <c r="O47" s="33"/>
    </row>
    <row r="48" spans="1:15" ht="15.75">
      <c r="A48" s="53"/>
      <c r="B48" s="58" t="s">
        <v>93</v>
      </c>
      <c r="C48" s="46"/>
      <c r="D48" s="46"/>
      <c r="E48" s="46"/>
      <c r="F48" s="54"/>
      <c r="G48" s="54"/>
      <c r="H48" s="46"/>
      <c r="I48" s="55"/>
      <c r="J48" s="46"/>
      <c r="K48" s="46"/>
      <c r="L48" s="46"/>
      <c r="M48" s="56"/>
      <c r="N48" s="33"/>
      <c r="O48" s="33"/>
    </row>
    <row r="49" spans="1:15" ht="15">
      <c r="A49" s="53"/>
      <c r="B49" s="59" t="s">
        <v>9</v>
      </c>
      <c r="C49" s="46"/>
      <c r="D49" s="46"/>
      <c r="E49" s="46"/>
      <c r="F49" s="46"/>
      <c r="G49" s="54"/>
      <c r="H49" s="46"/>
      <c r="I49" s="55"/>
      <c r="J49" s="46"/>
      <c r="K49" s="46"/>
      <c r="L49" s="46"/>
      <c r="M49" s="56"/>
      <c r="N49" s="33"/>
      <c r="O49" s="33"/>
    </row>
    <row r="50" spans="1:15" ht="15.75">
      <c r="A50" s="53"/>
      <c r="B50" s="18" t="s">
        <v>10</v>
      </c>
      <c r="C50" s="26"/>
      <c r="D50" s="26"/>
      <c r="E50" s="26"/>
      <c r="F50" s="26"/>
      <c r="G50" s="26"/>
      <c r="H50" s="26"/>
      <c r="I50" s="26"/>
      <c r="J50" s="28"/>
      <c r="K50" s="27"/>
      <c r="L50" s="60"/>
      <c r="M50" s="56"/>
      <c r="N50" s="33"/>
      <c r="O50" s="33"/>
    </row>
    <row r="51" spans="1:15" ht="15.75">
      <c r="A51" s="53"/>
      <c r="B51" s="18" t="s">
        <v>90</v>
      </c>
      <c r="C51" s="26"/>
      <c r="D51" s="26"/>
      <c r="E51" s="26"/>
      <c r="F51" s="26"/>
      <c r="G51" s="26"/>
      <c r="H51" s="26"/>
      <c r="I51" s="26"/>
      <c r="J51" s="28"/>
      <c r="K51" s="27"/>
      <c r="L51" s="60"/>
      <c r="M51" s="204" t="s">
        <v>160</v>
      </c>
      <c r="N51" s="33"/>
      <c r="O51" s="33"/>
    </row>
    <row r="52" spans="1:18" ht="16.5" thickBot="1">
      <c r="A52" s="61"/>
      <c r="B52" s="62"/>
      <c r="C52" s="63"/>
      <c r="D52" s="63"/>
      <c r="E52" s="63"/>
      <c r="F52" s="63"/>
      <c r="G52" s="63"/>
      <c r="H52" s="63"/>
      <c r="I52" s="64"/>
      <c r="J52" s="63"/>
      <c r="K52" s="63"/>
      <c r="L52" s="63"/>
      <c r="M52" s="86" t="s">
        <v>148</v>
      </c>
      <c r="N52" s="33"/>
      <c r="O52" s="33"/>
      <c r="R52" s="247"/>
    </row>
    <row r="53" spans="1:15" ht="15.75">
      <c r="A53" s="28"/>
      <c r="B53" s="65"/>
      <c r="C53" s="46"/>
      <c r="D53" s="65"/>
      <c r="E53" s="65"/>
      <c r="F53" s="65"/>
      <c r="G53" s="66"/>
      <c r="H53" s="67"/>
      <c r="I53" s="65"/>
      <c r="J53" s="60"/>
      <c r="K53" s="60"/>
      <c r="L53" s="60"/>
      <c r="M53" s="6"/>
      <c r="N53" s="33"/>
      <c r="O53" s="33"/>
    </row>
    <row r="54" spans="1:21" s="220" customFormat="1" ht="15.75">
      <c r="A54" s="212"/>
      <c r="B54" s="213"/>
      <c r="C54" s="214"/>
      <c r="D54" s="213"/>
      <c r="E54" s="213"/>
      <c r="F54" s="213"/>
      <c r="G54" s="215"/>
      <c r="H54" s="216"/>
      <c r="I54" s="213"/>
      <c r="J54" s="217"/>
      <c r="K54" s="217"/>
      <c r="L54" s="217"/>
      <c r="M54" s="218"/>
      <c r="N54" s="219"/>
      <c r="O54" s="219"/>
      <c r="P54" s="254"/>
      <c r="Q54" s="238"/>
      <c r="R54" s="238"/>
      <c r="S54" s="238"/>
      <c r="T54" s="238"/>
      <c r="U54" s="238"/>
    </row>
    <row r="55" spans="1:21" s="220" customFormat="1" ht="15.75">
      <c r="A55" s="212"/>
      <c r="B55" s="217"/>
      <c r="C55" s="221"/>
      <c r="D55" s="221"/>
      <c r="E55" s="222"/>
      <c r="F55" s="213"/>
      <c r="G55" s="215"/>
      <c r="H55" s="216"/>
      <c r="I55" s="213"/>
      <c r="J55" s="217"/>
      <c r="K55" s="217"/>
      <c r="L55" s="217"/>
      <c r="M55" s="218"/>
      <c r="N55" s="219"/>
      <c r="O55" s="219"/>
      <c r="P55" s="254"/>
      <c r="Q55" s="238"/>
      <c r="R55" s="238"/>
      <c r="S55" s="238"/>
      <c r="T55" s="238"/>
      <c r="U55" s="238"/>
    </row>
    <row r="56" spans="1:21" s="220" customFormat="1" ht="15.75">
      <c r="A56" s="212"/>
      <c r="B56" s="217"/>
      <c r="C56" s="221"/>
      <c r="D56" s="221"/>
      <c r="E56" s="222"/>
      <c r="F56" s="213"/>
      <c r="G56" s="215"/>
      <c r="H56" s="216"/>
      <c r="I56" s="213"/>
      <c r="J56" s="217"/>
      <c r="K56" s="217"/>
      <c r="L56" s="217"/>
      <c r="M56" s="218"/>
      <c r="N56" s="219"/>
      <c r="O56" s="219"/>
      <c r="P56" s="254"/>
      <c r="Q56" s="238"/>
      <c r="R56" s="238"/>
      <c r="S56" s="238"/>
      <c r="T56" s="238"/>
      <c r="U56" s="238"/>
    </row>
    <row r="57" spans="1:21" s="220" customFormat="1" ht="15.75">
      <c r="A57" s="212"/>
      <c r="N57" s="219"/>
      <c r="O57" s="219"/>
      <c r="P57" s="254"/>
      <c r="Q57" s="238"/>
      <c r="R57" s="238"/>
      <c r="S57" s="238"/>
      <c r="T57" s="238"/>
      <c r="U57" s="238"/>
    </row>
    <row r="58" spans="1:21" s="220" customFormat="1" ht="15.75">
      <c r="A58" s="212"/>
      <c r="N58" s="219"/>
      <c r="O58" s="219"/>
      <c r="P58" s="254"/>
      <c r="Q58" s="238"/>
      <c r="R58" s="238"/>
      <c r="S58" s="238"/>
      <c r="T58" s="238"/>
      <c r="U58" s="238"/>
    </row>
    <row r="59" spans="1:21" s="220" customFormat="1" ht="15.75">
      <c r="A59" s="212"/>
      <c r="N59" s="219"/>
      <c r="O59" s="219"/>
      <c r="P59" s="254"/>
      <c r="Q59" s="238"/>
      <c r="R59" s="238"/>
      <c r="S59" s="238"/>
      <c r="T59" s="238"/>
      <c r="U59" s="238"/>
    </row>
    <row r="60" spans="1:21" s="220" customFormat="1" ht="15.75">
      <c r="A60" s="212"/>
      <c r="N60" s="219"/>
      <c r="O60" s="219"/>
      <c r="P60" s="254"/>
      <c r="Q60" s="238"/>
      <c r="R60" s="238"/>
      <c r="S60" s="238"/>
      <c r="T60" s="238"/>
      <c r="U60" s="238"/>
    </row>
    <row r="61" spans="1:21" s="220" customFormat="1" ht="15.75">
      <c r="A61" s="212"/>
      <c r="N61" s="219"/>
      <c r="O61" s="219"/>
      <c r="P61" s="254"/>
      <c r="Q61" s="238"/>
      <c r="R61" s="238"/>
      <c r="S61" s="238"/>
      <c r="T61" s="238"/>
      <c r="U61" s="238"/>
    </row>
    <row r="62" spans="1:21" s="220" customFormat="1" ht="15.75">
      <c r="A62" s="212"/>
      <c r="N62" s="219"/>
      <c r="O62" s="219"/>
      <c r="P62" s="254"/>
      <c r="Q62" s="238"/>
      <c r="R62" s="238"/>
      <c r="S62" s="238"/>
      <c r="T62" s="238"/>
      <c r="U62" s="238"/>
    </row>
    <row r="63" spans="1:21" s="220" customFormat="1" ht="15.75">
      <c r="A63" s="212"/>
      <c r="N63" s="219"/>
      <c r="O63" s="219"/>
      <c r="P63" s="73"/>
      <c r="Q63" s="250"/>
      <c r="R63" s="250"/>
      <c r="S63" s="238"/>
      <c r="T63" s="238"/>
      <c r="U63" s="238"/>
    </row>
    <row r="64" spans="1:21" s="220" customFormat="1" ht="15.75">
      <c r="A64" s="212"/>
      <c r="N64" s="219"/>
      <c r="O64" s="219"/>
      <c r="P64" s="73"/>
      <c r="Q64" s="250"/>
      <c r="R64" s="250"/>
      <c r="S64" s="238"/>
      <c r="T64" s="238"/>
      <c r="U64" s="238"/>
    </row>
    <row r="65" spans="1:21" s="220" customFormat="1" ht="15.75">
      <c r="A65" s="212"/>
      <c r="N65" s="219"/>
      <c r="O65" s="219"/>
      <c r="P65" s="254"/>
      <c r="Q65" s="238"/>
      <c r="R65" s="238"/>
      <c r="S65" s="238"/>
      <c r="T65" s="238"/>
      <c r="U65" s="238"/>
    </row>
    <row r="66" spans="1:21" s="220" customFormat="1" ht="15.75">
      <c r="A66" s="212"/>
      <c r="N66" s="219"/>
      <c r="O66" s="219"/>
      <c r="P66" s="254"/>
      <c r="Q66" s="238"/>
      <c r="R66" s="238"/>
      <c r="S66" s="238"/>
      <c r="T66" s="238"/>
      <c r="U66" s="238"/>
    </row>
    <row r="67" spans="1:21" s="220" customFormat="1" ht="15.75">
      <c r="A67" s="212"/>
      <c r="N67" s="219"/>
      <c r="O67" s="219"/>
      <c r="P67" s="254"/>
      <c r="Q67" s="238"/>
      <c r="R67" s="238"/>
      <c r="S67" s="238"/>
      <c r="T67" s="238"/>
      <c r="U67" s="238"/>
    </row>
    <row r="68" spans="1:21" s="220" customFormat="1" ht="15.75">
      <c r="A68" s="212"/>
      <c r="N68" s="219"/>
      <c r="O68" s="219"/>
      <c r="P68" s="254"/>
      <c r="Q68" s="238"/>
      <c r="R68" s="238"/>
      <c r="S68" s="238"/>
      <c r="T68" s="238"/>
      <c r="U68" s="238"/>
    </row>
    <row r="69" spans="1:21" s="220" customFormat="1" ht="15.75">
      <c r="A69" s="212"/>
      <c r="N69" s="219"/>
      <c r="O69" s="219"/>
      <c r="P69" s="254"/>
      <c r="Q69" s="238"/>
      <c r="R69" s="238"/>
      <c r="S69" s="238"/>
      <c r="T69" s="238"/>
      <c r="U69" s="238"/>
    </row>
    <row r="70" spans="1:21" s="220" customFormat="1" ht="15.75">
      <c r="A70" s="212"/>
      <c r="N70" s="219"/>
      <c r="O70" s="219"/>
      <c r="P70" s="254"/>
      <c r="Q70" s="238"/>
      <c r="R70" s="238"/>
      <c r="S70" s="238"/>
      <c r="T70" s="238"/>
      <c r="U70" s="238"/>
    </row>
    <row r="71" spans="1:21" s="220" customFormat="1" ht="15.75">
      <c r="A71" s="212"/>
      <c r="N71" s="219"/>
      <c r="O71" s="219"/>
      <c r="P71" s="254"/>
      <c r="Q71" s="238"/>
      <c r="R71" s="238"/>
      <c r="S71" s="238"/>
      <c r="T71" s="238"/>
      <c r="U71" s="238"/>
    </row>
    <row r="72" spans="1:21" s="220" customFormat="1" ht="15.75">
      <c r="A72" s="212"/>
      <c r="N72" s="219"/>
      <c r="O72" s="219"/>
      <c r="P72" s="254"/>
      <c r="Q72" s="238"/>
      <c r="R72" s="238"/>
      <c r="S72" s="238"/>
      <c r="T72" s="238"/>
      <c r="U72" s="238"/>
    </row>
    <row r="73" spans="1:21" s="220" customFormat="1" ht="15.75">
      <c r="A73" s="212"/>
      <c r="N73" s="219"/>
      <c r="O73" s="219"/>
      <c r="P73" s="254"/>
      <c r="Q73" s="238"/>
      <c r="R73" s="238"/>
      <c r="S73" s="238"/>
      <c r="T73" s="238"/>
      <c r="U73" s="238"/>
    </row>
    <row r="74" spans="1:21" s="220" customFormat="1" ht="15.75">
      <c r="A74" s="212"/>
      <c r="N74" s="219"/>
      <c r="O74" s="219"/>
      <c r="P74" s="254"/>
      <c r="Q74" s="238"/>
      <c r="R74" s="238"/>
      <c r="S74" s="238"/>
      <c r="T74" s="238"/>
      <c r="U74" s="238"/>
    </row>
    <row r="75" spans="1:21" s="220" customFormat="1" ht="15.75">
      <c r="A75" s="212"/>
      <c r="N75" s="219"/>
      <c r="O75" s="219"/>
      <c r="P75" s="254"/>
      <c r="Q75" s="238"/>
      <c r="R75" s="238"/>
      <c r="S75" s="238"/>
      <c r="T75" s="238"/>
      <c r="U75" s="238"/>
    </row>
    <row r="76" spans="1:21" s="220" customFormat="1" ht="15.75">
      <c r="A76" s="212"/>
      <c r="N76" s="219"/>
      <c r="O76" s="219"/>
      <c r="P76" s="254"/>
      <c r="Q76" s="238"/>
      <c r="R76" s="238"/>
      <c r="S76" s="238"/>
      <c r="T76" s="238"/>
      <c r="U76" s="238"/>
    </row>
    <row r="77" spans="1:21" s="220" customFormat="1" ht="15.75">
      <c r="A77" s="212"/>
      <c r="N77" s="219"/>
      <c r="O77" s="219"/>
      <c r="P77" s="254"/>
      <c r="Q77" s="238"/>
      <c r="R77" s="238"/>
      <c r="S77" s="238"/>
      <c r="T77" s="238"/>
      <c r="U77" s="238"/>
    </row>
    <row r="78" spans="1:220" s="220" customFormat="1" ht="16.5" customHeight="1">
      <c r="A78" s="212"/>
      <c r="N78" s="225"/>
      <c r="O78" s="225"/>
      <c r="P78" s="253"/>
      <c r="Q78" s="249"/>
      <c r="R78" s="249"/>
      <c r="S78" s="249"/>
      <c r="T78" s="249"/>
      <c r="U78" s="249"/>
      <c r="V78" s="226"/>
      <c r="W78" s="226"/>
      <c r="Y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</row>
    <row r="79" spans="1:220" s="220" customFormat="1" ht="15" customHeight="1">
      <c r="A79" s="212"/>
      <c r="N79" s="225"/>
      <c r="O79" s="225"/>
      <c r="P79" s="253"/>
      <c r="Q79" s="249"/>
      <c r="R79" s="249"/>
      <c r="S79" s="249"/>
      <c r="T79" s="249"/>
      <c r="U79" s="249"/>
      <c r="V79" s="226"/>
      <c r="W79" s="226"/>
      <c r="Y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6"/>
      <c r="EK79" s="226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6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6"/>
      <c r="FW79" s="226"/>
      <c r="FX79" s="226"/>
      <c r="FY79" s="226"/>
      <c r="FZ79" s="226"/>
      <c r="GA79" s="226"/>
      <c r="GB79" s="226"/>
      <c r="GC79" s="226"/>
      <c r="GD79" s="226"/>
      <c r="GE79" s="226"/>
      <c r="GF79" s="226"/>
      <c r="GG79" s="226"/>
      <c r="GH79" s="226"/>
      <c r="GI79" s="226"/>
      <c r="GJ79" s="226"/>
      <c r="GK79" s="226"/>
      <c r="GL79" s="226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6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</row>
    <row r="80" spans="1:220" s="220" customFormat="1" ht="15" customHeight="1">
      <c r="A80" s="212"/>
      <c r="N80" s="225"/>
      <c r="O80" s="225"/>
      <c r="P80" s="253"/>
      <c r="Q80" s="249"/>
      <c r="R80" s="249"/>
      <c r="S80" s="249"/>
      <c r="T80" s="249"/>
      <c r="U80" s="249"/>
      <c r="V80" s="226"/>
      <c r="W80" s="226"/>
      <c r="Y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</row>
    <row r="81" spans="1:220" s="220" customFormat="1" ht="15" customHeight="1">
      <c r="A81" s="212"/>
      <c r="N81" s="225"/>
      <c r="O81" s="225"/>
      <c r="P81" s="253"/>
      <c r="Q81" s="249"/>
      <c r="R81" s="249"/>
      <c r="S81" s="249"/>
      <c r="T81" s="249"/>
      <c r="U81" s="249"/>
      <c r="V81" s="226"/>
      <c r="W81" s="226"/>
      <c r="Y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</row>
    <row r="82" spans="1:220" s="220" customFormat="1" ht="19.5" customHeight="1">
      <c r="A82" s="212"/>
      <c r="N82" s="225"/>
      <c r="O82" s="225"/>
      <c r="P82" s="253"/>
      <c r="Q82" s="249"/>
      <c r="R82" s="249"/>
      <c r="S82" s="249"/>
      <c r="T82" s="249"/>
      <c r="U82" s="249"/>
      <c r="V82" s="226"/>
      <c r="W82" s="226"/>
      <c r="Y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  <c r="GR82" s="226"/>
      <c r="GS82" s="226"/>
      <c r="GT82" s="226"/>
      <c r="GU82" s="226"/>
      <c r="GV82" s="226"/>
      <c r="GW82" s="226"/>
      <c r="GX82" s="226"/>
      <c r="GY82" s="226"/>
      <c r="GZ82" s="226"/>
      <c r="HA82" s="226"/>
      <c r="HB82" s="226"/>
      <c r="HC82" s="226"/>
      <c r="HD82" s="226"/>
      <c r="HE82" s="226"/>
      <c r="HF82" s="226"/>
      <c r="HG82" s="226"/>
      <c r="HH82" s="226"/>
      <c r="HI82" s="226"/>
      <c r="HJ82" s="226"/>
      <c r="HK82" s="226"/>
      <c r="HL82" s="226"/>
    </row>
    <row r="83" spans="1:21" s="220" customFormat="1" ht="15.75">
      <c r="A83" s="212"/>
      <c r="N83" s="219"/>
      <c r="O83" s="219"/>
      <c r="P83" s="254"/>
      <c r="Q83" s="238"/>
      <c r="R83" s="238"/>
      <c r="S83" s="238"/>
      <c r="T83" s="238"/>
      <c r="U83" s="238"/>
    </row>
    <row r="84" spans="1:21" s="220" customFormat="1" ht="15.75">
      <c r="A84" s="212"/>
      <c r="N84" s="219"/>
      <c r="O84" s="219"/>
      <c r="P84" s="254"/>
      <c r="Q84" s="238"/>
      <c r="R84" s="238"/>
      <c r="S84" s="238"/>
      <c r="T84" s="238"/>
      <c r="U84" s="238"/>
    </row>
    <row r="85" spans="1:21" s="220" customFormat="1" ht="15.75">
      <c r="A85" s="212"/>
      <c r="N85" s="219"/>
      <c r="O85" s="219"/>
      <c r="P85" s="254"/>
      <c r="Q85" s="238"/>
      <c r="R85" s="238"/>
      <c r="S85" s="238"/>
      <c r="T85" s="238"/>
      <c r="U85" s="238"/>
    </row>
    <row r="86" spans="1:21" s="220" customFormat="1" ht="15.75">
      <c r="A86" s="212"/>
      <c r="N86" s="219"/>
      <c r="O86" s="219"/>
      <c r="P86" s="254"/>
      <c r="Q86" s="238"/>
      <c r="R86" s="238"/>
      <c r="S86" s="238"/>
      <c r="T86" s="238"/>
      <c r="U86" s="238"/>
    </row>
    <row r="87" spans="1:21" s="220" customFormat="1" ht="15.75">
      <c r="A87" s="212"/>
      <c r="N87" s="219"/>
      <c r="O87" s="219"/>
      <c r="P87" s="254"/>
      <c r="Q87" s="238"/>
      <c r="R87" s="238"/>
      <c r="S87" s="238"/>
      <c r="T87" s="238"/>
      <c r="U87" s="238"/>
    </row>
    <row r="88" spans="1:21" s="220" customFormat="1" ht="15.75">
      <c r="A88" s="212"/>
      <c r="C88" s="223"/>
      <c r="D88" s="223"/>
      <c r="E88" s="223"/>
      <c r="F88" s="223"/>
      <c r="G88" s="223"/>
      <c r="H88" s="223"/>
      <c r="I88" s="223"/>
      <c r="J88" s="212"/>
      <c r="K88" s="224"/>
      <c r="L88" s="224"/>
      <c r="M88" s="218"/>
      <c r="N88" s="219"/>
      <c r="O88" s="219"/>
      <c r="P88" s="254"/>
      <c r="Q88" s="238"/>
      <c r="R88" s="238"/>
      <c r="S88" s="238"/>
      <c r="T88" s="238"/>
      <c r="U88" s="238"/>
    </row>
    <row r="89" spans="1:21" s="220" customFormat="1" ht="15.75">
      <c r="A89" s="212"/>
      <c r="C89" s="223"/>
      <c r="D89" s="223"/>
      <c r="E89" s="223"/>
      <c r="F89" s="223"/>
      <c r="G89" s="223"/>
      <c r="H89" s="223"/>
      <c r="I89" s="223"/>
      <c r="J89" s="212"/>
      <c r="K89" s="224"/>
      <c r="L89" s="224"/>
      <c r="M89" s="218"/>
      <c r="N89" s="219"/>
      <c r="O89" s="219"/>
      <c r="P89" s="254"/>
      <c r="Q89" s="238"/>
      <c r="R89" s="238"/>
      <c r="S89" s="238"/>
      <c r="T89" s="238"/>
      <c r="U89" s="238"/>
    </row>
    <row r="90" spans="1:21" s="220" customFormat="1" ht="15.75">
      <c r="A90" s="212"/>
      <c r="C90" s="223"/>
      <c r="D90" s="223"/>
      <c r="E90" s="223"/>
      <c r="F90" s="223"/>
      <c r="G90" s="223"/>
      <c r="H90" s="223"/>
      <c r="I90" s="223"/>
      <c r="J90" s="212"/>
      <c r="K90" s="224"/>
      <c r="L90" s="224"/>
      <c r="M90" s="218"/>
      <c r="N90" s="219"/>
      <c r="O90" s="219"/>
      <c r="P90" s="254"/>
      <c r="Q90" s="238"/>
      <c r="R90" s="238"/>
      <c r="S90" s="238"/>
      <c r="T90" s="238"/>
      <c r="U90" s="238"/>
    </row>
    <row r="91" spans="1:21" s="220" customFormat="1" ht="15.75">
      <c r="A91" s="212"/>
      <c r="C91" s="223"/>
      <c r="D91" s="223"/>
      <c r="E91" s="223"/>
      <c r="F91" s="223"/>
      <c r="G91" s="223"/>
      <c r="H91" s="223"/>
      <c r="I91" s="223"/>
      <c r="J91" s="212"/>
      <c r="K91" s="224"/>
      <c r="L91" s="224"/>
      <c r="M91" s="218"/>
      <c r="N91" s="219"/>
      <c r="O91" s="219"/>
      <c r="P91" s="254"/>
      <c r="Q91" s="238"/>
      <c r="R91" s="238"/>
      <c r="S91" s="238"/>
      <c r="T91" s="238"/>
      <c r="U91" s="238"/>
    </row>
    <row r="92" spans="1:21" s="220" customFormat="1" ht="15.75">
      <c r="A92" s="212"/>
      <c r="C92" s="223"/>
      <c r="D92" s="223"/>
      <c r="E92" s="223"/>
      <c r="F92" s="223"/>
      <c r="G92" s="223"/>
      <c r="H92" s="223"/>
      <c r="I92" s="223"/>
      <c r="J92" s="212"/>
      <c r="K92" s="224"/>
      <c r="L92" s="224"/>
      <c r="M92" s="218"/>
      <c r="N92" s="219"/>
      <c r="O92" s="219"/>
      <c r="P92" s="254"/>
      <c r="Q92" s="238"/>
      <c r="R92" s="238"/>
      <c r="S92" s="238"/>
      <c r="T92" s="238"/>
      <c r="U92" s="238"/>
    </row>
    <row r="93" spans="1:21" s="220" customFormat="1" ht="15">
      <c r="A93" s="227"/>
      <c r="C93" s="214"/>
      <c r="D93" s="214"/>
      <c r="E93" s="214"/>
      <c r="F93" s="228"/>
      <c r="G93" s="228"/>
      <c r="H93" s="214"/>
      <c r="I93" s="229"/>
      <c r="J93" s="214"/>
      <c r="K93" s="214"/>
      <c r="L93" s="214"/>
      <c r="M93" s="214"/>
      <c r="N93" s="219"/>
      <c r="O93" s="219"/>
      <c r="P93" s="254"/>
      <c r="Q93" s="238"/>
      <c r="R93" s="238"/>
      <c r="S93" s="238"/>
      <c r="T93" s="238"/>
      <c r="U93" s="238"/>
    </row>
    <row r="94" spans="1:21" s="220" customFormat="1" ht="15.75">
      <c r="A94" s="230"/>
      <c r="C94" s="214"/>
      <c r="D94" s="214"/>
      <c r="E94" s="214"/>
      <c r="F94" s="228"/>
      <c r="G94" s="228"/>
      <c r="H94" s="214"/>
      <c r="I94" s="229"/>
      <c r="J94" s="214"/>
      <c r="K94" s="214"/>
      <c r="L94" s="214"/>
      <c r="M94" s="214"/>
      <c r="N94" s="219"/>
      <c r="O94" s="219"/>
      <c r="P94" s="254"/>
      <c r="Q94" s="238"/>
      <c r="R94" s="238"/>
      <c r="S94" s="238"/>
      <c r="T94" s="238"/>
      <c r="U94" s="238"/>
    </row>
    <row r="95" spans="1:21" s="220" customFormat="1" ht="15">
      <c r="A95" s="227"/>
      <c r="C95" s="214"/>
      <c r="D95" s="214"/>
      <c r="E95" s="214"/>
      <c r="F95" s="228"/>
      <c r="G95" s="228"/>
      <c r="H95" s="231"/>
      <c r="I95" s="229"/>
      <c r="J95" s="214"/>
      <c r="K95" s="214"/>
      <c r="L95" s="214"/>
      <c r="M95" s="214"/>
      <c r="N95" s="219"/>
      <c r="O95" s="219"/>
      <c r="P95" s="254"/>
      <c r="Q95" s="238"/>
      <c r="R95" s="238"/>
      <c r="S95" s="238"/>
      <c r="T95" s="238"/>
      <c r="U95" s="238"/>
    </row>
    <row r="96" spans="1:21" s="220" customFormat="1" ht="15">
      <c r="A96" s="227"/>
      <c r="C96" s="214"/>
      <c r="D96" s="214"/>
      <c r="E96" s="214"/>
      <c r="F96" s="228"/>
      <c r="G96" s="228"/>
      <c r="H96" s="214"/>
      <c r="I96" s="229"/>
      <c r="J96" s="214"/>
      <c r="K96" s="214"/>
      <c r="L96" s="214"/>
      <c r="M96" s="214"/>
      <c r="N96" s="219"/>
      <c r="O96" s="219"/>
      <c r="P96" s="254"/>
      <c r="Q96" s="238"/>
      <c r="R96" s="238"/>
      <c r="S96" s="238"/>
      <c r="T96" s="238"/>
      <c r="U96" s="238"/>
    </row>
    <row r="97" spans="1:15" ht="15">
      <c r="A97" s="80"/>
      <c r="C97" s="81"/>
      <c r="D97" s="81"/>
      <c r="E97" s="81"/>
      <c r="F97" s="82"/>
      <c r="G97" s="82"/>
      <c r="H97" s="81"/>
      <c r="I97" s="83"/>
      <c r="J97" s="81"/>
      <c r="K97" s="81"/>
      <c r="L97" s="81"/>
      <c r="M97" s="81"/>
      <c r="N97" s="33"/>
      <c r="O97" s="33"/>
    </row>
    <row r="98" spans="1:15" ht="15">
      <c r="A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33"/>
      <c r="O98" s="33"/>
    </row>
    <row r="99" spans="1:15" ht="15">
      <c r="A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33"/>
      <c r="O99" s="33"/>
    </row>
    <row r="100" spans="1:15" ht="15">
      <c r="A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33"/>
      <c r="O100" s="33"/>
    </row>
    <row r="101" spans="1:15" ht="15">
      <c r="A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33"/>
      <c r="O101" s="33"/>
    </row>
    <row r="102" spans="1:15" ht="15">
      <c r="A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33"/>
      <c r="O102" s="33"/>
    </row>
    <row r="103" spans="1:15" ht="15">
      <c r="A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33"/>
      <c r="O103" s="33"/>
    </row>
  </sheetData>
  <sheetProtection password="EAAE" sheet="1"/>
  <mergeCells count="21">
    <mergeCell ref="A6:M6"/>
    <mergeCell ref="I9:L9"/>
    <mergeCell ref="I10:J10"/>
    <mergeCell ref="K10:L10"/>
    <mergeCell ref="F12:L12"/>
    <mergeCell ref="F13:L13"/>
    <mergeCell ref="F14:L14"/>
    <mergeCell ref="F15:L15"/>
    <mergeCell ref="F16:L16"/>
    <mergeCell ref="F17:I17"/>
    <mergeCell ref="H20:L29"/>
    <mergeCell ref="B33:C33"/>
    <mergeCell ref="I33:M33"/>
    <mergeCell ref="J46:L46"/>
    <mergeCell ref="J47:L47"/>
    <mergeCell ref="C35:E35"/>
    <mergeCell ref="C36:E36"/>
    <mergeCell ref="C37:E37"/>
    <mergeCell ref="C40:E40"/>
    <mergeCell ref="J44:L44"/>
    <mergeCell ref="J45:L45"/>
  </mergeCells>
  <dataValidations count="5">
    <dataValidation type="list" allowBlank="1" showInputMessage="1" promptTitle="OHJE" prompt="Valitse oikea vaihtoehto kentän oikeasta laidasta avautuvasta valikosta.&#10;&#10;Voit vaihtoehtoisesti myös kirjoittaa kenttään kattokaltevuuden. &#10;" sqref="F17:I17">
      <formula1>$U$3:$U$10</formula1>
    </dataValidation>
    <dataValidation type="list" showInputMessage="1" promptTitle="OHJE" prompt="Valitse oikea vaihtoehto kentän oikeasta laidasta avautuvasta valikosta.&#10;&#10;Voit halutessasii myös kirjoittaa tähän kenttään. " sqref="C40:E40">
      <formula1>$T$3:$T$15</formula1>
    </dataValidation>
    <dataValidation type="list" showInputMessage="1" promptTitle="OHJE" prompt="Valitse oikea vaihtoehto kentän oikeasta laidasta avautuvasta valikosta.&#10;&#10;Voit halutessasii myös kirjoittaa tähän kenttään. " sqref="C37:E37">
      <formula1>$S$3:$S$5</formula1>
    </dataValidation>
    <dataValidation type="list" showInputMessage="1" promptTitle="OHJE" prompt="Valitse oikea vaihtoehto kentän oikeasta laidasta avautuvasta valikosta.&#10;&#10;Voit halutessasii myös kirjoittaa tähän kenttään. " sqref="C36:E36">
      <formula1>Harjalevyt</formula1>
    </dataValidation>
    <dataValidation type="list" showInputMessage="1" promptTitle="OHJE" prompt="Valitse oikea vaihtoehto kentän oikeasta laidasta avautuvasta valikosta.&#10;&#10;Voit halutessasii myös kirjoittaa tähän kenttään. &#10;" sqref="C35:E35">
      <formula1>Laatat</formula1>
    </dataValidation>
  </dataValidations>
  <printOptions horizontalCentered="1" verticalCentered="1"/>
  <pageMargins left="0.52" right="0.53" top="0.52" bottom="0.77" header="0.5118110236220472" footer="0.5118110236220472"/>
  <pageSetup fitToHeight="1" fitToWidth="1" horizontalDpi="300" verticalDpi="300" orientation="landscape" paperSize="9" scale="56" r:id="rId6"/>
  <headerFooter alignWithMargins="0">
    <oddFooter>&amp;R&amp;F
Tulostettu &amp;D</oddFooter>
  </headerFooter>
  <drawing r:id="rId5"/>
  <legacyDrawing r:id="rId4"/>
  <oleObjects>
    <oleObject progId="Designer.Drawing.7" shapeId="32539568" r:id="rId2"/>
    <oleObject progId="iGrafx.Image.1" shapeId="3253956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L103"/>
  <sheetViews>
    <sheetView showGridLines="0" zoomScale="75" zoomScaleNormal="75" zoomScaleSheetLayoutView="75" zoomScalePageLayoutView="0" workbookViewId="0" topLeftCell="A1">
      <selection activeCell="F35" sqref="F35"/>
    </sheetView>
  </sheetViews>
  <sheetFormatPr defaultColWidth="12.421875" defaultRowHeight="12.75"/>
  <cols>
    <col min="1" max="1" width="11.7109375" style="14" customWidth="1"/>
    <col min="2" max="2" width="33.140625" style="14" customWidth="1"/>
    <col min="3" max="3" width="7.7109375" style="14" customWidth="1"/>
    <col min="4" max="4" width="10.421875" style="14" customWidth="1"/>
    <col min="5" max="5" width="17.00390625" style="14" customWidth="1"/>
    <col min="6" max="12" width="15.140625" style="14" customWidth="1"/>
    <col min="13" max="13" width="21.8515625" style="14" customWidth="1"/>
    <col min="14" max="14" width="40.140625" style="46" customWidth="1"/>
    <col min="15" max="15" width="12.7109375" style="14" customWidth="1"/>
    <col min="16" max="16" width="12.7109375" style="254" customWidth="1"/>
    <col min="17" max="21" width="40.8515625" style="238" customWidth="1"/>
    <col min="22" max="23" width="12.421875" style="14" customWidth="1"/>
    <col min="24" max="24" width="9.140625" style="0" customWidth="1"/>
    <col min="25" max="25" width="12.421875" style="14" customWidth="1"/>
    <col min="26" max="26" width="9.140625" style="0" customWidth="1"/>
    <col min="27" max="16384" width="12.421875" style="14" customWidth="1"/>
  </cols>
  <sheetData>
    <row r="1" spans="1:220" ht="18" customHeight="1">
      <c r="A1" s="8"/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"/>
      <c r="N1" s="12"/>
      <c r="O1" s="12"/>
      <c r="P1" s="253"/>
      <c r="Q1" s="249"/>
      <c r="R1" s="249"/>
      <c r="S1" s="249"/>
      <c r="T1" s="249"/>
      <c r="U1" s="249"/>
      <c r="V1" s="13"/>
      <c r="W1" s="13"/>
      <c r="Y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</row>
    <row r="2" spans="1:220" ht="18" customHeight="1">
      <c r="A2" s="15"/>
      <c r="B2" s="16"/>
      <c r="C2" s="17"/>
      <c r="D2" s="17"/>
      <c r="E2" s="132" t="s">
        <v>17</v>
      </c>
      <c r="F2" s="17"/>
      <c r="G2" s="17"/>
      <c r="H2" s="17"/>
      <c r="I2" s="17"/>
      <c r="J2" s="17"/>
      <c r="K2" s="17"/>
      <c r="L2" s="17"/>
      <c r="M2" s="2"/>
      <c r="N2" s="12"/>
      <c r="O2" s="12"/>
      <c r="P2" s="253"/>
      <c r="Q2" s="249"/>
      <c r="R2" s="249"/>
      <c r="S2" s="249"/>
      <c r="T2" s="249"/>
      <c r="U2" s="249"/>
      <c r="V2" s="13"/>
      <c r="W2" s="13"/>
      <c r="Y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</row>
    <row r="3" spans="1:220" ht="18" customHeight="1">
      <c r="A3" s="15"/>
      <c r="B3" s="16"/>
      <c r="C3" s="17"/>
      <c r="D3" s="17"/>
      <c r="E3" s="132" t="s">
        <v>16</v>
      </c>
      <c r="F3" s="17"/>
      <c r="G3" s="17"/>
      <c r="H3" s="17"/>
      <c r="I3" s="17"/>
      <c r="J3" s="17"/>
      <c r="K3" s="17"/>
      <c r="L3" s="17"/>
      <c r="M3" s="2"/>
      <c r="N3" s="12"/>
      <c r="O3" s="12"/>
      <c r="P3" s="253"/>
      <c r="Q3" s="232" t="s">
        <v>120</v>
      </c>
      <c r="R3" s="232" t="s">
        <v>121</v>
      </c>
      <c r="S3" s="232" t="s">
        <v>122</v>
      </c>
      <c r="T3" s="232" t="s">
        <v>123</v>
      </c>
      <c r="U3" s="232" t="s">
        <v>128</v>
      </c>
      <c r="V3" s="233"/>
      <c r="W3" s="216"/>
      <c r="Y3" s="217"/>
      <c r="AA3" s="217"/>
      <c r="AB3" s="218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</row>
    <row r="4" spans="1:220" ht="18" customHeight="1">
      <c r="A4" s="15"/>
      <c r="B4" s="16"/>
      <c r="C4" s="17"/>
      <c r="D4" s="17"/>
      <c r="E4" s="132" t="s">
        <v>167</v>
      </c>
      <c r="F4" s="17"/>
      <c r="G4" s="17"/>
      <c r="H4" s="17"/>
      <c r="I4" s="17"/>
      <c r="J4" s="17"/>
      <c r="K4" s="17"/>
      <c r="L4" s="17"/>
      <c r="M4" s="2"/>
      <c r="N4" s="12"/>
      <c r="O4" s="12"/>
      <c r="P4" s="253"/>
      <c r="Q4" s="232" t="s">
        <v>221</v>
      </c>
      <c r="R4" s="232" t="s">
        <v>116</v>
      </c>
      <c r="S4" s="68" t="s">
        <v>235</v>
      </c>
      <c r="T4" s="234" t="s">
        <v>174</v>
      </c>
      <c r="U4" s="235" t="s">
        <v>27</v>
      </c>
      <c r="V4" s="233"/>
      <c r="W4" s="216"/>
      <c r="Y4" s="217"/>
      <c r="AA4" s="217"/>
      <c r="AB4" s="218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</row>
    <row r="5" spans="1:220" ht="18" customHeight="1">
      <c r="A5" s="15"/>
      <c r="B5" s="16"/>
      <c r="C5" s="17"/>
      <c r="D5" s="17"/>
      <c r="E5" s="132" t="s">
        <v>168</v>
      </c>
      <c r="F5" s="17"/>
      <c r="G5" s="17"/>
      <c r="H5" s="17"/>
      <c r="I5" s="17"/>
      <c r="J5" s="17"/>
      <c r="K5" s="17"/>
      <c r="L5" s="17"/>
      <c r="M5" s="2"/>
      <c r="N5" s="12"/>
      <c r="O5" s="12"/>
      <c r="P5" s="253"/>
      <c r="Q5" s="68" t="s">
        <v>228</v>
      </c>
      <c r="R5" s="68" t="s">
        <v>227</v>
      </c>
      <c r="S5" s="68" t="s">
        <v>236</v>
      </c>
      <c r="T5" s="234" t="s">
        <v>192</v>
      </c>
      <c r="U5" s="235" t="s">
        <v>29</v>
      </c>
      <c r="V5" s="233"/>
      <c r="W5" s="216"/>
      <c r="Y5" s="217"/>
      <c r="AA5" s="217"/>
      <c r="AB5" s="218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</row>
    <row r="6" spans="1:220" ht="18" customHeight="1" thickBo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19"/>
      <c r="O6" s="12"/>
      <c r="P6" s="253"/>
      <c r="Q6" s="68" t="s">
        <v>229</v>
      </c>
      <c r="R6" s="236" t="s">
        <v>232</v>
      </c>
      <c r="S6" s="236"/>
      <c r="T6" s="234" t="s">
        <v>173</v>
      </c>
      <c r="U6" s="235" t="s">
        <v>30</v>
      </c>
      <c r="V6" s="233"/>
      <c r="W6" s="216"/>
      <c r="Y6" s="217"/>
      <c r="AA6" s="217"/>
      <c r="AB6" s="2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</row>
    <row r="7" spans="1:220" ht="36" customHeight="1" thickBot="1">
      <c r="A7" s="205" t="s">
        <v>169</v>
      </c>
      <c r="B7" s="206"/>
      <c r="C7" s="207"/>
      <c r="D7" s="207"/>
      <c r="E7" s="208"/>
      <c r="F7" s="207"/>
      <c r="G7" s="207"/>
      <c r="H7" s="207"/>
      <c r="I7" s="207"/>
      <c r="J7" s="207"/>
      <c r="K7" s="207"/>
      <c r="L7" s="207"/>
      <c r="M7" s="209"/>
      <c r="N7" s="19"/>
      <c r="O7" s="12"/>
      <c r="P7" s="253"/>
      <c r="Q7" s="68" t="s">
        <v>230</v>
      </c>
      <c r="R7" s="68" t="s">
        <v>233</v>
      </c>
      <c r="S7" s="68"/>
      <c r="T7" s="234" t="s">
        <v>193</v>
      </c>
      <c r="U7" s="235" t="s">
        <v>31</v>
      </c>
      <c r="V7" s="237"/>
      <c r="W7" s="216"/>
      <c r="Y7" s="217"/>
      <c r="AA7" s="217"/>
      <c r="AB7" s="21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</row>
    <row r="8" spans="1:220" ht="16.5" customHeight="1">
      <c r="A8" s="20"/>
      <c r="B8" s="21"/>
      <c r="C8" s="22"/>
      <c r="D8" s="22"/>
      <c r="E8" s="22"/>
      <c r="F8" s="22"/>
      <c r="G8" s="22"/>
      <c r="H8" s="22"/>
      <c r="I8" s="23"/>
      <c r="J8" s="24"/>
      <c r="K8" s="23"/>
      <c r="L8" s="23"/>
      <c r="M8" s="3"/>
      <c r="N8" s="19"/>
      <c r="O8" s="12"/>
      <c r="P8" s="253"/>
      <c r="Q8" s="238" t="s">
        <v>231</v>
      </c>
      <c r="R8" s="68" t="s">
        <v>228</v>
      </c>
      <c r="S8" s="68"/>
      <c r="T8" s="234" t="s">
        <v>194</v>
      </c>
      <c r="U8" s="239" t="s">
        <v>32</v>
      </c>
      <c r="V8" s="238"/>
      <c r="W8" s="220"/>
      <c r="Y8" s="220"/>
      <c r="AA8" s="220"/>
      <c r="AB8" s="218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</row>
    <row r="9" spans="1:220" s="51" customFormat="1" ht="15" customHeight="1">
      <c r="A9" s="158"/>
      <c r="B9" s="151" t="s">
        <v>155</v>
      </c>
      <c r="C9" s="152"/>
      <c r="D9" s="159"/>
      <c r="E9" s="164">
        <f ca="1">TODAY()</f>
        <v>43690</v>
      </c>
      <c r="F9" s="160"/>
      <c r="G9" s="151" t="s">
        <v>26</v>
      </c>
      <c r="H9" s="152"/>
      <c r="I9" s="277" t="s">
        <v>88</v>
      </c>
      <c r="J9" s="278"/>
      <c r="K9" s="278"/>
      <c r="L9" s="279"/>
      <c r="M9" s="161"/>
      <c r="N9" s="162"/>
      <c r="O9" s="162"/>
      <c r="P9" s="163"/>
      <c r="Q9" s="238"/>
      <c r="R9" s="240" t="s">
        <v>234</v>
      </c>
      <c r="S9" s="240"/>
      <c r="T9" s="234" t="s">
        <v>195</v>
      </c>
      <c r="U9" s="239" t="s">
        <v>33</v>
      </c>
      <c r="V9" s="238"/>
      <c r="W9" s="220"/>
      <c r="Y9" s="220"/>
      <c r="AA9" s="220"/>
      <c r="AB9" s="218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</row>
    <row r="10" spans="1:220" ht="16.5" customHeight="1">
      <c r="A10" s="25"/>
      <c r="B10" s="18"/>
      <c r="C10" s="26"/>
      <c r="D10" s="26"/>
      <c r="E10" s="26"/>
      <c r="F10" s="26"/>
      <c r="G10" s="151" t="s">
        <v>151</v>
      </c>
      <c r="H10" s="152"/>
      <c r="I10" s="291" t="s">
        <v>150</v>
      </c>
      <c r="J10" s="292"/>
      <c r="K10" s="293"/>
      <c r="L10" s="294"/>
      <c r="M10" s="4"/>
      <c r="N10" s="19"/>
      <c r="O10" s="12"/>
      <c r="P10" s="253"/>
      <c r="Q10" s="241"/>
      <c r="R10" s="241"/>
      <c r="S10" s="241"/>
      <c r="T10" s="234" t="s">
        <v>196</v>
      </c>
      <c r="U10" s="240" t="s">
        <v>28</v>
      </c>
      <c r="V10" s="242"/>
      <c r="W10" s="223"/>
      <c r="Y10" s="212"/>
      <c r="AA10" s="217"/>
      <c r="AB10" s="218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</row>
    <row r="11" spans="1:220" ht="16.5" customHeight="1">
      <c r="A11" s="25"/>
      <c r="B11" s="29" t="s">
        <v>23</v>
      </c>
      <c r="C11" s="26"/>
      <c r="D11" s="26"/>
      <c r="E11" s="26"/>
      <c r="F11" s="26"/>
      <c r="G11" s="26"/>
      <c r="H11" s="26"/>
      <c r="I11" s="27"/>
      <c r="J11" s="28"/>
      <c r="K11" s="27"/>
      <c r="L11" s="27"/>
      <c r="M11" s="4"/>
      <c r="N11" s="19"/>
      <c r="O11" s="12"/>
      <c r="P11" s="253"/>
      <c r="Q11" s="68"/>
      <c r="S11" s="240"/>
      <c r="T11" s="234" t="s">
        <v>197</v>
      </c>
      <c r="U11" s="68"/>
      <c r="V11" s="237"/>
      <c r="W11" s="216"/>
      <c r="Y11" s="217"/>
      <c r="AA11" s="217"/>
      <c r="AB11" s="218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</row>
    <row r="12" spans="1:220" ht="16.5" customHeight="1">
      <c r="A12" s="25"/>
      <c r="B12" s="151" t="s">
        <v>18</v>
      </c>
      <c r="C12" s="152"/>
      <c r="D12" s="152"/>
      <c r="E12" s="152"/>
      <c r="F12" s="274" t="s">
        <v>88</v>
      </c>
      <c r="G12" s="289"/>
      <c r="H12" s="289"/>
      <c r="I12" s="289"/>
      <c r="J12" s="289"/>
      <c r="K12" s="289"/>
      <c r="L12" s="290"/>
      <c r="M12" s="4"/>
      <c r="N12" s="19"/>
      <c r="O12" s="12"/>
      <c r="P12" s="253"/>
      <c r="Q12" s="240"/>
      <c r="S12" s="240"/>
      <c r="T12" s="234" t="s">
        <v>198</v>
      </c>
      <c r="U12" s="68"/>
      <c r="V12" s="233"/>
      <c r="W12" s="213"/>
      <c r="Y12" s="217"/>
      <c r="AA12" s="217"/>
      <c r="AB12" s="218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</row>
    <row r="13" spans="1:220" ht="16.5" customHeight="1">
      <c r="A13" s="25"/>
      <c r="B13" s="153" t="s">
        <v>20</v>
      </c>
      <c r="C13" s="154"/>
      <c r="D13" s="154"/>
      <c r="E13" s="154"/>
      <c r="F13" s="274" t="s">
        <v>22</v>
      </c>
      <c r="G13" s="289"/>
      <c r="H13" s="289"/>
      <c r="I13" s="289"/>
      <c r="J13" s="289"/>
      <c r="K13" s="289"/>
      <c r="L13" s="290"/>
      <c r="M13" s="4"/>
      <c r="N13" s="19"/>
      <c r="O13" s="12"/>
      <c r="P13" s="253"/>
      <c r="Q13" s="240"/>
      <c r="R13" s="68"/>
      <c r="S13" s="240"/>
      <c r="T13" s="234" t="s">
        <v>171</v>
      </c>
      <c r="U13" s="68"/>
      <c r="V13" s="243"/>
      <c r="W13" s="214"/>
      <c r="Y13" s="217"/>
      <c r="AA13" s="217"/>
      <c r="AB13" s="2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1:220" ht="16.5" customHeight="1">
      <c r="A14" s="25"/>
      <c r="B14" s="155" t="s">
        <v>19</v>
      </c>
      <c r="C14" s="154"/>
      <c r="D14" s="154"/>
      <c r="E14" s="154"/>
      <c r="F14" s="274" t="s">
        <v>86</v>
      </c>
      <c r="G14" s="289"/>
      <c r="H14" s="289"/>
      <c r="I14" s="289"/>
      <c r="J14" s="289"/>
      <c r="K14" s="289"/>
      <c r="L14" s="290"/>
      <c r="M14" s="4"/>
      <c r="N14" s="19"/>
      <c r="O14" s="12"/>
      <c r="P14" s="253"/>
      <c r="Q14" s="240"/>
      <c r="R14" s="236"/>
      <c r="S14" s="240"/>
      <c r="T14" s="234" t="s">
        <v>172</v>
      </c>
      <c r="U14" s="68"/>
      <c r="V14" s="233"/>
      <c r="W14" s="217"/>
      <c r="Y14" s="217"/>
      <c r="AA14" s="217"/>
      <c r="AB14" s="2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1:220" ht="16.5" customHeight="1">
      <c r="A15" s="25"/>
      <c r="B15" s="155" t="s">
        <v>21</v>
      </c>
      <c r="C15" s="154"/>
      <c r="D15" s="154"/>
      <c r="E15" s="154"/>
      <c r="F15" s="274" t="s">
        <v>87</v>
      </c>
      <c r="G15" s="289"/>
      <c r="H15" s="289"/>
      <c r="I15" s="289"/>
      <c r="J15" s="289"/>
      <c r="K15" s="289"/>
      <c r="L15" s="290"/>
      <c r="M15" s="4"/>
      <c r="N15" s="19"/>
      <c r="O15" s="12"/>
      <c r="P15" s="253"/>
      <c r="Q15" s="240"/>
      <c r="R15" s="68"/>
      <c r="S15" s="240"/>
      <c r="T15" s="234"/>
      <c r="U15" s="244"/>
      <c r="V15" s="233"/>
      <c r="W15" s="217"/>
      <c r="Y15" s="213"/>
      <c r="AA15" s="213"/>
      <c r="AB15" s="218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</row>
    <row r="16" spans="1:220" ht="16.5" customHeight="1">
      <c r="A16" s="25"/>
      <c r="B16" s="155" t="s">
        <v>153</v>
      </c>
      <c r="C16" s="154"/>
      <c r="D16" s="154"/>
      <c r="E16" s="154"/>
      <c r="F16" s="274" t="s">
        <v>25</v>
      </c>
      <c r="G16" s="275"/>
      <c r="H16" s="275"/>
      <c r="I16" s="275"/>
      <c r="J16" s="275"/>
      <c r="K16" s="275"/>
      <c r="L16" s="276"/>
      <c r="M16" s="4"/>
      <c r="N16" s="19"/>
      <c r="O16" s="12"/>
      <c r="P16" s="253"/>
      <c r="Q16" s="240"/>
      <c r="R16" s="68"/>
      <c r="S16" s="240"/>
      <c r="T16" s="240"/>
      <c r="U16" s="245"/>
      <c r="V16" s="246"/>
      <c r="W16" s="223"/>
      <c r="Y16" s="212"/>
      <c r="AA16" s="224"/>
      <c r="AB16" s="218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</row>
    <row r="17" spans="1:220" ht="15" customHeight="1">
      <c r="A17" s="25"/>
      <c r="B17" s="155" t="s">
        <v>154</v>
      </c>
      <c r="C17" s="154"/>
      <c r="D17" s="154"/>
      <c r="E17" s="154"/>
      <c r="F17" s="291" t="s">
        <v>128</v>
      </c>
      <c r="G17" s="304"/>
      <c r="H17" s="304"/>
      <c r="I17" s="305"/>
      <c r="J17" s="28"/>
      <c r="K17" s="27"/>
      <c r="L17" s="27"/>
      <c r="M17" s="4"/>
      <c r="N17" s="19"/>
      <c r="O17" s="12"/>
      <c r="P17" s="253"/>
      <c r="Q17" s="240"/>
      <c r="R17" s="68"/>
      <c r="S17" s="240"/>
      <c r="T17" s="240"/>
      <c r="U17" s="245"/>
      <c r="V17" s="246"/>
      <c r="W17" s="223"/>
      <c r="Y17" s="212"/>
      <c r="AA17" s="224"/>
      <c r="AB17" s="2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</row>
    <row r="18" spans="1:220" ht="15" customHeight="1">
      <c r="A18" s="25"/>
      <c r="B18" s="18"/>
      <c r="C18" s="26"/>
      <c r="D18" s="26"/>
      <c r="F18" s="26"/>
      <c r="G18" s="26"/>
      <c r="H18" s="26"/>
      <c r="I18" s="26"/>
      <c r="J18" s="28"/>
      <c r="K18" s="27"/>
      <c r="L18" s="27"/>
      <c r="M18" s="4"/>
      <c r="N18" s="12"/>
      <c r="O18" s="12"/>
      <c r="P18" s="253"/>
      <c r="Q18" s="240"/>
      <c r="R18" s="68"/>
      <c r="S18" s="240"/>
      <c r="T18" s="240"/>
      <c r="U18" s="245"/>
      <c r="V18" s="246"/>
      <c r="W18" s="223"/>
      <c r="Y18" s="212"/>
      <c r="AA18" s="224"/>
      <c r="AB18" s="2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</row>
    <row r="19" spans="1:220" ht="15" customHeight="1">
      <c r="A19" s="25"/>
      <c r="B19" s="29" t="s">
        <v>24</v>
      </c>
      <c r="C19" s="26"/>
      <c r="D19" s="26"/>
      <c r="E19" s="26"/>
      <c r="F19" s="26"/>
      <c r="G19" s="26"/>
      <c r="H19" s="26"/>
      <c r="I19" s="26"/>
      <c r="J19" s="28"/>
      <c r="K19" s="27"/>
      <c r="L19" s="27"/>
      <c r="M19" s="4"/>
      <c r="N19" s="12"/>
      <c r="O19" s="12"/>
      <c r="P19" s="253"/>
      <c r="Q19" s="240"/>
      <c r="U19" s="245"/>
      <c r="V19" s="242"/>
      <c r="W19" s="223"/>
      <c r="Y19" s="212"/>
      <c r="AA19" s="224"/>
      <c r="AB19" s="2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ht="19.5" customHeight="1">
      <c r="A20" s="25"/>
      <c r="B20" s="123" t="s">
        <v>0</v>
      </c>
      <c r="C20" s="123"/>
      <c r="D20" s="123"/>
      <c r="E20" s="123"/>
      <c r="F20" s="165"/>
      <c r="G20" s="167" t="s">
        <v>91</v>
      </c>
      <c r="H20" s="280" t="s">
        <v>145</v>
      </c>
      <c r="I20" s="281"/>
      <c r="J20" s="281"/>
      <c r="K20" s="281"/>
      <c r="L20" s="282"/>
      <c r="M20" s="4"/>
      <c r="N20" s="12"/>
      <c r="Q20" s="247"/>
      <c r="R20" s="68"/>
      <c r="U20" s="245"/>
      <c r="V20" s="242"/>
      <c r="W20" s="223"/>
      <c r="Y20" s="212"/>
      <c r="AA20" s="224"/>
      <c r="AB20" s="21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</row>
    <row r="21" spans="1:28" ht="18">
      <c r="A21" s="25"/>
      <c r="B21" s="124" t="s">
        <v>1</v>
      </c>
      <c r="C21" s="124"/>
      <c r="D21" s="124"/>
      <c r="E21" s="124"/>
      <c r="F21" s="165"/>
      <c r="G21" s="167" t="s">
        <v>2</v>
      </c>
      <c r="H21" s="283"/>
      <c r="I21" s="284"/>
      <c r="J21" s="284"/>
      <c r="K21" s="284"/>
      <c r="L21" s="285"/>
      <c r="M21" s="4"/>
      <c r="N21" s="33"/>
      <c r="Q21" s="236"/>
      <c r="R21" s="68"/>
      <c r="U21" s="245"/>
      <c r="V21" s="242"/>
      <c r="W21" s="223"/>
      <c r="Y21" s="212"/>
      <c r="AA21" s="224"/>
      <c r="AB21" s="218"/>
    </row>
    <row r="22" spans="1:28" ht="18">
      <c r="A22" s="25"/>
      <c r="B22" s="124" t="s">
        <v>127</v>
      </c>
      <c r="C22" s="124"/>
      <c r="D22" s="124"/>
      <c r="E22" s="124"/>
      <c r="F22" s="165"/>
      <c r="G22" s="167" t="s">
        <v>2</v>
      </c>
      <c r="H22" s="283"/>
      <c r="I22" s="284"/>
      <c r="J22" s="284"/>
      <c r="K22" s="284"/>
      <c r="L22" s="285"/>
      <c r="M22" s="4"/>
      <c r="N22" s="33"/>
      <c r="O22" s="34"/>
      <c r="P22" s="255"/>
      <c r="Q22" s="236"/>
      <c r="R22" s="68"/>
      <c r="U22" s="245"/>
      <c r="V22" s="242"/>
      <c r="W22" s="223"/>
      <c r="Y22" s="212"/>
      <c r="AA22" s="224"/>
      <c r="AB22" s="218"/>
    </row>
    <row r="23" spans="1:28" ht="18">
      <c r="A23" s="25"/>
      <c r="B23" s="124" t="s">
        <v>77</v>
      </c>
      <c r="C23" s="124"/>
      <c r="D23" s="124"/>
      <c r="E23" s="124"/>
      <c r="F23" s="165"/>
      <c r="G23" s="167" t="s">
        <v>2</v>
      </c>
      <c r="H23" s="283"/>
      <c r="I23" s="284"/>
      <c r="J23" s="284"/>
      <c r="K23" s="284"/>
      <c r="L23" s="285"/>
      <c r="M23" s="4"/>
      <c r="N23" s="33"/>
      <c r="O23" s="34"/>
      <c r="P23" s="255"/>
      <c r="Q23" s="236"/>
      <c r="U23" s="245"/>
      <c r="V23" s="242"/>
      <c r="W23" s="223"/>
      <c r="Y23" s="212"/>
      <c r="AA23" s="224"/>
      <c r="AB23" s="218"/>
    </row>
    <row r="24" spans="1:28" ht="18">
      <c r="A24" s="25"/>
      <c r="B24" s="124" t="s">
        <v>79</v>
      </c>
      <c r="C24" s="124" t="s">
        <v>78</v>
      </c>
      <c r="D24" s="124"/>
      <c r="E24" s="124"/>
      <c r="F24" s="165"/>
      <c r="G24" s="167" t="s">
        <v>2</v>
      </c>
      <c r="H24" s="283"/>
      <c r="I24" s="284"/>
      <c r="J24" s="284"/>
      <c r="K24" s="284"/>
      <c r="L24" s="285"/>
      <c r="M24" s="4"/>
      <c r="N24" s="33"/>
      <c r="O24" s="34"/>
      <c r="P24" s="255"/>
      <c r="Q24" s="236"/>
      <c r="R24" s="247"/>
      <c r="S24" s="247"/>
      <c r="T24" s="247"/>
      <c r="U24" s="245"/>
      <c r="V24" s="242"/>
      <c r="W24" s="223"/>
      <c r="Y24" s="212"/>
      <c r="AA24" s="224"/>
      <c r="AB24" s="218"/>
    </row>
    <row r="25" spans="1:28" ht="18">
      <c r="A25" s="25"/>
      <c r="B25" s="124"/>
      <c r="C25" s="124" t="s">
        <v>92</v>
      </c>
      <c r="D25" s="124"/>
      <c r="E25" s="124"/>
      <c r="F25" s="165"/>
      <c r="G25" s="167" t="s">
        <v>2</v>
      </c>
      <c r="H25" s="283"/>
      <c r="I25" s="284"/>
      <c r="J25" s="284"/>
      <c r="K25" s="284"/>
      <c r="L25" s="285"/>
      <c r="M25" s="4"/>
      <c r="N25" s="33"/>
      <c r="O25" s="34"/>
      <c r="P25" s="255"/>
      <c r="U25" s="245"/>
      <c r="V25" s="242"/>
      <c r="W25" s="223"/>
      <c r="Y25" s="212"/>
      <c r="AA25" s="224"/>
      <c r="AB25" s="218"/>
    </row>
    <row r="26" spans="1:28" ht="18">
      <c r="A26" s="25"/>
      <c r="B26" s="124" t="s">
        <v>3</v>
      </c>
      <c r="C26" s="124"/>
      <c r="D26" s="124"/>
      <c r="E26" s="124"/>
      <c r="F26" s="165"/>
      <c r="G26" s="167" t="s">
        <v>2</v>
      </c>
      <c r="H26" s="283"/>
      <c r="I26" s="284"/>
      <c r="J26" s="284"/>
      <c r="K26" s="284"/>
      <c r="L26" s="285"/>
      <c r="M26" s="4"/>
      <c r="N26" s="33"/>
      <c r="Q26" s="247"/>
      <c r="U26" s="245"/>
      <c r="V26" s="242"/>
      <c r="W26" s="223"/>
      <c r="Y26" s="212"/>
      <c r="AA26" s="224"/>
      <c r="AB26" s="218"/>
    </row>
    <row r="27" spans="1:28" ht="18">
      <c r="A27" s="25"/>
      <c r="B27" s="124" t="s">
        <v>4</v>
      </c>
      <c r="C27" s="124"/>
      <c r="D27" s="124"/>
      <c r="E27" s="124"/>
      <c r="F27" s="165"/>
      <c r="G27" s="167" t="s">
        <v>2</v>
      </c>
      <c r="H27" s="283"/>
      <c r="I27" s="284"/>
      <c r="J27" s="284"/>
      <c r="K27" s="284"/>
      <c r="L27" s="285"/>
      <c r="M27" s="4"/>
      <c r="N27" s="33"/>
      <c r="U27" s="245"/>
      <c r="V27" s="242"/>
      <c r="W27" s="223"/>
      <c r="Y27" s="212"/>
      <c r="AA27" s="224"/>
      <c r="AB27" s="218"/>
    </row>
    <row r="28" spans="1:28" ht="18">
      <c r="A28" s="25"/>
      <c r="B28" s="124" t="s">
        <v>12</v>
      </c>
      <c r="C28" s="124"/>
      <c r="D28" s="124"/>
      <c r="E28" s="124"/>
      <c r="F28" s="166"/>
      <c r="G28" s="167" t="s">
        <v>5</v>
      </c>
      <c r="H28" s="283"/>
      <c r="I28" s="284"/>
      <c r="J28" s="284"/>
      <c r="K28" s="284"/>
      <c r="L28" s="285"/>
      <c r="M28" s="4"/>
      <c r="N28" s="33"/>
      <c r="U28" s="245"/>
      <c r="V28" s="242"/>
      <c r="W28" s="223"/>
      <c r="Y28" s="212"/>
      <c r="AA28" s="224"/>
      <c r="AB28" s="218"/>
    </row>
    <row r="29" spans="1:28" ht="18">
      <c r="A29" s="25"/>
      <c r="B29" s="124" t="s">
        <v>124</v>
      </c>
      <c r="C29" s="124"/>
      <c r="D29" s="124"/>
      <c r="E29" s="124"/>
      <c r="F29" s="165"/>
      <c r="G29" s="167" t="s">
        <v>2</v>
      </c>
      <c r="H29" s="286"/>
      <c r="I29" s="287"/>
      <c r="J29" s="287"/>
      <c r="K29" s="287"/>
      <c r="L29" s="288"/>
      <c r="M29" s="4"/>
      <c r="N29" s="33"/>
      <c r="U29" s="245"/>
      <c r="V29" s="242"/>
      <c r="W29" s="223"/>
      <c r="Y29" s="212"/>
      <c r="AA29" s="224"/>
      <c r="AB29" s="218"/>
    </row>
    <row r="30" spans="1:28" ht="15.75">
      <c r="A30" s="36"/>
      <c r="B30" s="37"/>
      <c r="C30" s="37"/>
      <c r="D30" s="38"/>
      <c r="E30" s="39"/>
      <c r="F30" s="40"/>
      <c r="G30" s="35"/>
      <c r="H30" s="35"/>
      <c r="I30" s="35"/>
      <c r="J30" s="35"/>
      <c r="K30" s="37"/>
      <c r="L30" s="37"/>
      <c r="M30" s="5"/>
      <c r="N30" s="33"/>
      <c r="U30" s="245"/>
      <c r="V30" s="242"/>
      <c r="W30" s="223"/>
      <c r="Y30" s="212"/>
      <c r="AA30" s="224"/>
      <c r="AB30" s="218"/>
    </row>
    <row r="31" spans="1:28" ht="15.75">
      <c r="A31" s="25"/>
      <c r="B31" s="31"/>
      <c r="C31" s="31"/>
      <c r="D31" s="41"/>
      <c r="E31" s="42"/>
      <c r="F31" s="30"/>
      <c r="G31" s="32"/>
      <c r="H31" s="32"/>
      <c r="I31" s="32"/>
      <c r="J31" s="32"/>
      <c r="K31" s="31"/>
      <c r="L31" s="31"/>
      <c r="M31" s="4"/>
      <c r="N31" s="33"/>
      <c r="U31" s="245"/>
      <c r="V31" s="242"/>
      <c r="W31" s="223"/>
      <c r="Y31" s="212"/>
      <c r="AA31" s="224"/>
      <c r="AB31" s="218"/>
    </row>
    <row r="32" spans="1:28" ht="15.75">
      <c r="A32" s="25"/>
      <c r="H32" s="43"/>
      <c r="M32" s="4"/>
      <c r="N32" s="44"/>
      <c r="O32" s="34"/>
      <c r="P32" s="255"/>
      <c r="U32" s="245"/>
      <c r="V32" s="242"/>
      <c r="W32" s="223"/>
      <c r="Y32" s="212"/>
      <c r="AA32" s="224"/>
      <c r="AB32" s="218"/>
    </row>
    <row r="33" spans="1:22" ht="20.25" customHeight="1">
      <c r="A33" s="25"/>
      <c r="B33" s="271" t="s">
        <v>13</v>
      </c>
      <c r="C33" s="272"/>
      <c r="D33" s="194"/>
      <c r="H33" s="45"/>
      <c r="I33" s="271" t="s">
        <v>149</v>
      </c>
      <c r="J33" s="272"/>
      <c r="K33" s="272"/>
      <c r="L33" s="272"/>
      <c r="M33" s="273"/>
      <c r="N33" s="33"/>
      <c r="V33" s="238"/>
    </row>
    <row r="34" spans="1:14" ht="20.25" customHeight="1">
      <c r="A34" s="25"/>
      <c r="B34" s="127"/>
      <c r="C34" s="81"/>
      <c r="D34" s="81"/>
      <c r="E34" s="81"/>
      <c r="F34" s="81"/>
      <c r="H34" s="45"/>
      <c r="I34" s="45" t="s">
        <v>94</v>
      </c>
      <c r="J34" s="45"/>
      <c r="K34" s="45" t="s">
        <v>95</v>
      </c>
      <c r="L34" s="45"/>
      <c r="M34" s="4"/>
      <c r="N34" s="33"/>
    </row>
    <row r="35" spans="1:14" ht="18.75">
      <c r="A35" s="25"/>
      <c r="B35" s="156" t="s">
        <v>117</v>
      </c>
      <c r="C35" s="295" t="s">
        <v>164</v>
      </c>
      <c r="D35" s="296"/>
      <c r="E35" s="297"/>
      <c r="F35" s="189">
        <f>ROUNDUP(1.02*F20/1.6,0)</f>
        <v>0</v>
      </c>
      <c r="G35" s="136" t="str">
        <f>IF(F35=1,"paketti","pakettia")</f>
        <v>pakettia</v>
      </c>
      <c r="H35" s="7"/>
      <c r="I35" s="169"/>
      <c r="J35" s="168" t="s">
        <v>98</v>
      </c>
      <c r="K35" s="196">
        <f>I35*F35</f>
        <v>0</v>
      </c>
      <c r="L35" s="133" t="s">
        <v>80</v>
      </c>
      <c r="M35" s="4"/>
      <c r="N35" s="33"/>
    </row>
    <row r="36" spans="1:14" ht="18.75">
      <c r="A36" s="25"/>
      <c r="B36" s="157" t="s">
        <v>81</v>
      </c>
      <c r="C36" s="295" t="s">
        <v>121</v>
      </c>
      <c r="D36" s="296"/>
      <c r="E36" s="297"/>
      <c r="F36" s="190">
        <f>ROUNDUP((F22+F21)/12+F23/20,0)</f>
        <v>0</v>
      </c>
      <c r="G36" s="137" t="str">
        <f>IF(F36=1,"paketti","pakettia")</f>
        <v>pakettia</v>
      </c>
      <c r="H36" s="7"/>
      <c r="I36" s="170"/>
      <c r="J36" s="168" t="s">
        <v>98</v>
      </c>
      <c r="K36" s="196">
        <f>I36*F36</f>
        <v>0</v>
      </c>
      <c r="L36" s="133" t="s">
        <v>80</v>
      </c>
      <c r="M36" s="4"/>
      <c r="N36" s="33"/>
    </row>
    <row r="37" spans="1:18" ht="18.75">
      <c r="A37" s="25"/>
      <c r="B37" s="156" t="s">
        <v>7</v>
      </c>
      <c r="C37" s="295" t="s">
        <v>122</v>
      </c>
      <c r="D37" s="296"/>
      <c r="E37" s="297"/>
      <c r="F37" s="189">
        <f>ROUNDUP(1.15*F20/15,0)</f>
        <v>0</v>
      </c>
      <c r="G37" s="136" t="str">
        <f>IF(F37=1,"rulla","rullaa")</f>
        <v>rullaa</v>
      </c>
      <c r="H37" s="7"/>
      <c r="I37" s="170"/>
      <c r="J37" s="168" t="s">
        <v>97</v>
      </c>
      <c r="K37" s="196">
        <f>I37*F37</f>
        <v>0</v>
      </c>
      <c r="L37" s="133" t="s">
        <v>80</v>
      </c>
      <c r="M37" s="4"/>
      <c r="N37" s="33"/>
      <c r="R37" s="240"/>
    </row>
    <row r="38" spans="1:18" ht="18.75">
      <c r="A38" s="25"/>
      <c r="B38" s="157" t="s">
        <v>104</v>
      </c>
      <c r="C38" s="124"/>
      <c r="D38" s="124"/>
      <c r="E38" s="124"/>
      <c r="F38" s="190">
        <f>ROUNDUP(($F$23+$F$24)*1.05/2,0)</f>
        <v>0</v>
      </c>
      <c r="G38" s="138" t="s">
        <v>106</v>
      </c>
      <c r="H38" s="7"/>
      <c r="I38" s="170"/>
      <c r="J38" s="168" t="s">
        <v>105</v>
      </c>
      <c r="K38" s="196">
        <f>F38*I38</f>
        <v>0</v>
      </c>
      <c r="L38" s="133" t="s">
        <v>80</v>
      </c>
      <c r="M38" s="4"/>
      <c r="N38" s="33"/>
      <c r="R38" s="240"/>
    </row>
    <row r="39" spans="1:18" ht="18.75">
      <c r="A39" s="25"/>
      <c r="B39" s="157" t="s">
        <v>8</v>
      </c>
      <c r="C39" s="124" t="s">
        <v>125</v>
      </c>
      <c r="D39" s="124"/>
      <c r="E39" s="124"/>
      <c r="F39" s="190">
        <f>ROUNDUP((F28*3+F26*0.4+(F24+F25)*0.1+F27*0.3),0)</f>
        <v>0</v>
      </c>
      <c r="G39" s="137" t="str">
        <f>IF(F39=1,"litra","litraa")</f>
        <v>litraa</v>
      </c>
      <c r="H39" s="7"/>
      <c r="I39" s="210" t="s">
        <v>96</v>
      </c>
      <c r="J39" s="211"/>
      <c r="K39" s="171"/>
      <c r="L39" s="133" t="s">
        <v>80</v>
      </c>
      <c r="M39" s="4"/>
      <c r="N39" s="33"/>
      <c r="R39" s="240"/>
    </row>
    <row r="40" spans="1:18" ht="18.75">
      <c r="A40" s="25"/>
      <c r="B40" s="157" t="s">
        <v>89</v>
      </c>
      <c r="C40" s="295" t="s">
        <v>123</v>
      </c>
      <c r="D40" s="296"/>
      <c r="E40" s="297"/>
      <c r="F40" s="190">
        <f>ROUNDUP((F26+F27+F29+F28*1.6)/10,0)</f>
        <v>0</v>
      </c>
      <c r="G40" s="136" t="str">
        <f>IF(F40=1,"rulla","rullaa")</f>
        <v>rullaa</v>
      </c>
      <c r="H40" s="7"/>
      <c r="I40" s="170"/>
      <c r="J40" s="168" t="s">
        <v>97</v>
      </c>
      <c r="K40" s="196">
        <f>I40*F40</f>
        <v>0</v>
      </c>
      <c r="L40" s="134" t="s">
        <v>80</v>
      </c>
      <c r="M40" s="4"/>
      <c r="N40" s="33"/>
      <c r="R40" s="240"/>
    </row>
    <row r="41" spans="1:18" ht="18">
      <c r="A41" s="25"/>
      <c r="B41" s="125"/>
      <c r="C41" s="125"/>
      <c r="D41" s="125"/>
      <c r="E41" s="51"/>
      <c r="F41" s="191"/>
      <c r="G41" s="125"/>
      <c r="H41" s="48"/>
      <c r="I41" s="47"/>
      <c r="J41" s="252" t="s">
        <v>156</v>
      </c>
      <c r="K41" s="171"/>
      <c r="L41" s="133" t="s">
        <v>80</v>
      </c>
      <c r="M41" s="4"/>
      <c r="N41" s="33"/>
      <c r="O41" s="33"/>
      <c r="R41" s="240"/>
    </row>
    <row r="42" spans="1:18" ht="20.25">
      <c r="A42" s="25"/>
      <c r="B42" s="51"/>
      <c r="C42" s="51"/>
      <c r="D42" s="51"/>
      <c r="E42" s="51"/>
      <c r="F42" s="192"/>
      <c r="G42" s="51"/>
      <c r="H42" s="49"/>
      <c r="I42" s="50"/>
      <c r="J42" s="172" t="s">
        <v>157</v>
      </c>
      <c r="K42" s="135">
        <f>SUM(K35:K41)</f>
        <v>0</v>
      </c>
      <c r="L42" s="251" t="s">
        <v>80</v>
      </c>
      <c r="M42" s="106"/>
      <c r="N42" s="33"/>
      <c r="O42" s="33"/>
      <c r="R42" s="240"/>
    </row>
    <row r="43" spans="1:18" ht="18">
      <c r="A43" s="25"/>
      <c r="B43" s="172" t="s">
        <v>68</v>
      </c>
      <c r="C43" s="51"/>
      <c r="D43" s="51"/>
      <c r="E43" s="51"/>
      <c r="F43" s="192"/>
      <c r="G43" s="51"/>
      <c r="M43" s="106"/>
      <c r="N43" s="33"/>
      <c r="O43" s="33"/>
      <c r="R43" s="240"/>
    </row>
    <row r="44" spans="1:18" ht="18">
      <c r="A44" s="25"/>
      <c r="B44" s="123" t="s">
        <v>69</v>
      </c>
      <c r="C44" s="123"/>
      <c r="D44" s="126"/>
      <c r="E44" s="126" t="s">
        <v>11</v>
      </c>
      <c r="F44" s="193">
        <f>ROUNDUP(28*F20+10*F20+10*(F21+F22)+10*(F24+F23)+30*F26+10*F27+10*F29,-1)</f>
        <v>0</v>
      </c>
      <c r="G44" s="123" t="s">
        <v>5</v>
      </c>
      <c r="H44" s="52"/>
      <c r="I44" s="248" t="s">
        <v>146</v>
      </c>
      <c r="J44" s="300"/>
      <c r="K44" s="301"/>
      <c r="L44" s="301"/>
      <c r="M44" s="106"/>
      <c r="N44" s="33"/>
      <c r="O44" s="33"/>
      <c r="R44" s="240"/>
    </row>
    <row r="45" spans="1:18" ht="15.75">
      <c r="A45" s="53"/>
      <c r="B45" s="44"/>
      <c r="C45" s="46"/>
      <c r="D45" s="46"/>
      <c r="E45" s="46"/>
      <c r="F45" s="28"/>
      <c r="G45" s="54"/>
      <c r="H45" s="46"/>
      <c r="I45" s="248" t="s">
        <v>147</v>
      </c>
      <c r="J45" s="302"/>
      <c r="K45" s="303"/>
      <c r="L45" s="303"/>
      <c r="M45" s="56"/>
      <c r="N45" s="33"/>
      <c r="O45" s="33"/>
      <c r="R45" s="247"/>
    </row>
    <row r="46" spans="1:18" ht="15.75">
      <c r="A46" s="53"/>
      <c r="B46" s="44"/>
      <c r="C46" s="46"/>
      <c r="D46" s="46"/>
      <c r="E46" s="46"/>
      <c r="F46" s="28"/>
      <c r="G46" s="54"/>
      <c r="H46" s="46"/>
      <c r="I46" s="248" t="s">
        <v>152</v>
      </c>
      <c r="J46" s="302"/>
      <c r="K46" s="303"/>
      <c r="L46" s="303"/>
      <c r="M46" s="56"/>
      <c r="N46" s="33"/>
      <c r="O46" s="33"/>
      <c r="R46" s="247"/>
    </row>
    <row r="47" spans="1:15" ht="15.75">
      <c r="A47" s="57"/>
      <c r="I47" s="248" t="s">
        <v>126</v>
      </c>
      <c r="J47" s="298"/>
      <c r="K47" s="299"/>
      <c r="L47" s="299"/>
      <c r="M47" s="56"/>
      <c r="N47" s="33"/>
      <c r="O47" s="33"/>
    </row>
    <row r="48" spans="1:15" ht="15.75">
      <c r="A48" s="53"/>
      <c r="B48" s="58" t="s">
        <v>93</v>
      </c>
      <c r="C48" s="46"/>
      <c r="D48" s="46"/>
      <c r="E48" s="46"/>
      <c r="F48" s="54"/>
      <c r="G48" s="54"/>
      <c r="H48" s="46"/>
      <c r="I48" s="55"/>
      <c r="J48" s="46"/>
      <c r="K48" s="46"/>
      <c r="L48" s="46"/>
      <c r="M48" s="56"/>
      <c r="N48" s="33"/>
      <c r="O48" s="33"/>
    </row>
    <row r="49" spans="1:15" ht="15">
      <c r="A49" s="53"/>
      <c r="B49" s="59" t="s">
        <v>9</v>
      </c>
      <c r="C49" s="46"/>
      <c r="D49" s="46"/>
      <c r="E49" s="46"/>
      <c r="F49" s="46"/>
      <c r="G49" s="54"/>
      <c r="H49" s="46"/>
      <c r="I49" s="55"/>
      <c r="J49" s="46"/>
      <c r="K49" s="46"/>
      <c r="L49" s="46"/>
      <c r="M49" s="56"/>
      <c r="N49" s="33"/>
      <c r="O49" s="33"/>
    </row>
    <row r="50" spans="1:15" ht="15.75">
      <c r="A50" s="53"/>
      <c r="B50" s="18" t="s">
        <v>10</v>
      </c>
      <c r="C50" s="26"/>
      <c r="D50" s="26"/>
      <c r="E50" s="26"/>
      <c r="F50" s="26"/>
      <c r="G50" s="26"/>
      <c r="H50" s="26"/>
      <c r="I50" s="26"/>
      <c r="J50" s="28"/>
      <c r="K50" s="27"/>
      <c r="L50" s="60"/>
      <c r="M50" s="56"/>
      <c r="N50" s="33"/>
      <c r="O50" s="33"/>
    </row>
    <row r="51" spans="1:15" ht="15.75">
      <c r="A51" s="53"/>
      <c r="B51" s="18" t="s">
        <v>90</v>
      </c>
      <c r="C51" s="26"/>
      <c r="D51" s="26"/>
      <c r="E51" s="26"/>
      <c r="F51" s="26"/>
      <c r="G51" s="26"/>
      <c r="H51" s="26"/>
      <c r="I51" s="26"/>
      <c r="J51" s="28"/>
      <c r="K51" s="27"/>
      <c r="L51" s="60"/>
      <c r="M51" s="204" t="s">
        <v>160</v>
      </c>
      <c r="N51" s="33"/>
      <c r="O51" s="33"/>
    </row>
    <row r="52" spans="1:18" ht="16.5" thickBot="1">
      <c r="A52" s="61"/>
      <c r="B52" s="62"/>
      <c r="C52" s="63"/>
      <c r="D52" s="63"/>
      <c r="E52" s="63"/>
      <c r="F52" s="63"/>
      <c r="G52" s="63"/>
      <c r="H52" s="63"/>
      <c r="I52" s="64"/>
      <c r="J52" s="63"/>
      <c r="K52" s="63"/>
      <c r="L52" s="63"/>
      <c r="M52" s="86" t="s">
        <v>148</v>
      </c>
      <c r="N52" s="33"/>
      <c r="O52" s="33"/>
      <c r="R52" s="247"/>
    </row>
    <row r="53" spans="1:15" ht="15.75">
      <c r="A53" s="28"/>
      <c r="B53" s="65"/>
      <c r="C53" s="46"/>
      <c r="D53" s="65"/>
      <c r="E53" s="65"/>
      <c r="F53" s="65"/>
      <c r="G53" s="66"/>
      <c r="H53" s="67"/>
      <c r="I53" s="65"/>
      <c r="J53" s="60"/>
      <c r="K53" s="60"/>
      <c r="L53" s="60"/>
      <c r="M53" s="6"/>
      <c r="N53" s="33"/>
      <c r="O53" s="33"/>
    </row>
    <row r="54" spans="1:21" s="220" customFormat="1" ht="15.75">
      <c r="A54" s="212"/>
      <c r="B54" s="213"/>
      <c r="C54" s="214"/>
      <c r="D54" s="213"/>
      <c r="E54" s="213"/>
      <c r="F54" s="213"/>
      <c r="G54" s="215"/>
      <c r="H54" s="216"/>
      <c r="I54" s="213"/>
      <c r="J54" s="217"/>
      <c r="K54" s="217"/>
      <c r="L54" s="217"/>
      <c r="M54" s="218"/>
      <c r="N54" s="219"/>
      <c r="O54" s="219"/>
      <c r="P54" s="254"/>
      <c r="Q54" s="238"/>
      <c r="R54" s="238"/>
      <c r="S54" s="238"/>
      <c r="T54" s="238"/>
      <c r="U54" s="238"/>
    </row>
    <row r="55" spans="1:21" s="220" customFormat="1" ht="15.75">
      <c r="A55" s="212"/>
      <c r="B55" s="217"/>
      <c r="C55" s="221"/>
      <c r="D55" s="221"/>
      <c r="E55" s="222"/>
      <c r="F55" s="213"/>
      <c r="G55" s="215"/>
      <c r="H55" s="216"/>
      <c r="I55" s="213"/>
      <c r="J55" s="217"/>
      <c r="K55" s="217"/>
      <c r="L55" s="217"/>
      <c r="M55" s="218"/>
      <c r="N55" s="219"/>
      <c r="O55" s="219"/>
      <c r="P55" s="254"/>
      <c r="Q55" s="238"/>
      <c r="R55" s="238"/>
      <c r="S55" s="238"/>
      <c r="T55" s="238"/>
      <c r="U55" s="238"/>
    </row>
    <row r="56" spans="1:21" s="220" customFormat="1" ht="15.75">
      <c r="A56" s="212"/>
      <c r="B56" s="217"/>
      <c r="C56" s="221"/>
      <c r="D56" s="221"/>
      <c r="E56" s="222"/>
      <c r="F56" s="213"/>
      <c r="G56" s="215"/>
      <c r="H56" s="216"/>
      <c r="I56" s="213"/>
      <c r="J56" s="217"/>
      <c r="K56" s="217"/>
      <c r="L56" s="217"/>
      <c r="M56" s="218"/>
      <c r="N56" s="219"/>
      <c r="O56" s="219"/>
      <c r="P56" s="254"/>
      <c r="Q56" s="238"/>
      <c r="R56" s="238"/>
      <c r="S56" s="238"/>
      <c r="T56" s="238"/>
      <c r="U56" s="238"/>
    </row>
    <row r="57" spans="1:21" s="220" customFormat="1" ht="15.75">
      <c r="A57" s="212"/>
      <c r="N57" s="219"/>
      <c r="O57" s="219"/>
      <c r="P57" s="254"/>
      <c r="Q57" s="238"/>
      <c r="R57" s="238"/>
      <c r="S57" s="238"/>
      <c r="T57" s="238"/>
      <c r="U57" s="238"/>
    </row>
    <row r="58" spans="1:21" s="220" customFormat="1" ht="15.75">
      <c r="A58" s="212"/>
      <c r="N58" s="219"/>
      <c r="O58" s="219"/>
      <c r="P58" s="254"/>
      <c r="Q58" s="238"/>
      <c r="R58" s="238"/>
      <c r="S58" s="238"/>
      <c r="T58" s="238"/>
      <c r="U58" s="238"/>
    </row>
    <row r="59" spans="1:21" s="220" customFormat="1" ht="15.75">
      <c r="A59" s="212"/>
      <c r="N59" s="219"/>
      <c r="O59" s="219"/>
      <c r="P59" s="254"/>
      <c r="Q59" s="238"/>
      <c r="R59" s="238"/>
      <c r="S59" s="238"/>
      <c r="T59" s="238"/>
      <c r="U59" s="238"/>
    </row>
    <row r="60" spans="1:21" s="220" customFormat="1" ht="15.75">
      <c r="A60" s="212"/>
      <c r="N60" s="219"/>
      <c r="O60" s="219"/>
      <c r="P60" s="254"/>
      <c r="Q60" s="238"/>
      <c r="R60" s="238"/>
      <c r="S60" s="238"/>
      <c r="T60" s="238"/>
      <c r="U60" s="238"/>
    </row>
    <row r="61" spans="1:21" s="220" customFormat="1" ht="15.75">
      <c r="A61" s="212"/>
      <c r="N61" s="219"/>
      <c r="O61" s="219"/>
      <c r="P61" s="254"/>
      <c r="Q61" s="238"/>
      <c r="R61" s="238"/>
      <c r="S61" s="238"/>
      <c r="T61" s="238"/>
      <c r="U61" s="238"/>
    </row>
    <row r="62" spans="1:21" s="220" customFormat="1" ht="15.75">
      <c r="A62" s="212"/>
      <c r="N62" s="219"/>
      <c r="O62" s="219"/>
      <c r="P62" s="254"/>
      <c r="Q62" s="238"/>
      <c r="R62" s="238"/>
      <c r="S62" s="238"/>
      <c r="T62" s="238"/>
      <c r="U62" s="238"/>
    </row>
    <row r="63" spans="1:21" s="220" customFormat="1" ht="15.75">
      <c r="A63" s="212"/>
      <c r="N63" s="219"/>
      <c r="O63" s="219"/>
      <c r="P63" s="73"/>
      <c r="Q63" s="250"/>
      <c r="R63" s="250"/>
      <c r="S63" s="238"/>
      <c r="T63" s="238"/>
      <c r="U63" s="238"/>
    </row>
    <row r="64" spans="1:21" s="220" customFormat="1" ht="15.75">
      <c r="A64" s="212"/>
      <c r="N64" s="219"/>
      <c r="O64" s="219"/>
      <c r="P64" s="73"/>
      <c r="Q64" s="250"/>
      <c r="R64" s="250"/>
      <c r="S64" s="238"/>
      <c r="T64" s="238"/>
      <c r="U64" s="238"/>
    </row>
    <row r="65" spans="1:21" s="220" customFormat="1" ht="15.75">
      <c r="A65" s="212"/>
      <c r="N65" s="219"/>
      <c r="O65" s="219"/>
      <c r="P65" s="254"/>
      <c r="Q65" s="238"/>
      <c r="R65" s="238"/>
      <c r="S65" s="238"/>
      <c r="T65" s="238"/>
      <c r="U65" s="238"/>
    </row>
    <row r="66" spans="1:21" s="220" customFormat="1" ht="15.75">
      <c r="A66" s="212"/>
      <c r="N66" s="219"/>
      <c r="O66" s="219"/>
      <c r="P66" s="254"/>
      <c r="Q66" s="238"/>
      <c r="R66" s="238"/>
      <c r="S66" s="238"/>
      <c r="T66" s="238"/>
      <c r="U66" s="238"/>
    </row>
    <row r="67" spans="1:21" s="220" customFormat="1" ht="15.75">
      <c r="A67" s="212"/>
      <c r="N67" s="219"/>
      <c r="O67" s="219"/>
      <c r="P67" s="254"/>
      <c r="Q67" s="238"/>
      <c r="R67" s="238"/>
      <c r="S67" s="238"/>
      <c r="T67" s="238"/>
      <c r="U67" s="238"/>
    </row>
    <row r="68" spans="1:21" s="220" customFormat="1" ht="15.75">
      <c r="A68" s="212"/>
      <c r="N68" s="219"/>
      <c r="O68" s="219"/>
      <c r="P68" s="254"/>
      <c r="Q68" s="238"/>
      <c r="R68" s="238"/>
      <c r="S68" s="238"/>
      <c r="T68" s="238"/>
      <c r="U68" s="238"/>
    </row>
    <row r="69" spans="1:21" s="220" customFormat="1" ht="15.75">
      <c r="A69" s="212"/>
      <c r="N69" s="219"/>
      <c r="O69" s="219"/>
      <c r="P69" s="254"/>
      <c r="Q69" s="238"/>
      <c r="R69" s="238"/>
      <c r="S69" s="238"/>
      <c r="T69" s="238"/>
      <c r="U69" s="238"/>
    </row>
    <row r="70" spans="1:21" s="220" customFormat="1" ht="15.75">
      <c r="A70" s="212"/>
      <c r="N70" s="219"/>
      <c r="O70" s="219"/>
      <c r="P70" s="254"/>
      <c r="Q70" s="238"/>
      <c r="R70" s="238"/>
      <c r="S70" s="238"/>
      <c r="T70" s="238"/>
      <c r="U70" s="238"/>
    </row>
    <row r="71" spans="1:21" s="220" customFormat="1" ht="15.75">
      <c r="A71" s="212"/>
      <c r="N71" s="219"/>
      <c r="O71" s="219"/>
      <c r="P71" s="254"/>
      <c r="Q71" s="238"/>
      <c r="R71" s="238"/>
      <c r="S71" s="238"/>
      <c r="T71" s="238"/>
      <c r="U71" s="238"/>
    </row>
    <row r="72" spans="1:21" s="220" customFormat="1" ht="15.75">
      <c r="A72" s="212"/>
      <c r="N72" s="219"/>
      <c r="O72" s="219"/>
      <c r="P72" s="254"/>
      <c r="Q72" s="238"/>
      <c r="R72" s="238"/>
      <c r="S72" s="238"/>
      <c r="T72" s="238"/>
      <c r="U72" s="238"/>
    </row>
    <row r="73" spans="1:21" s="220" customFormat="1" ht="15.75">
      <c r="A73" s="212"/>
      <c r="N73" s="219"/>
      <c r="O73" s="219"/>
      <c r="P73" s="254"/>
      <c r="Q73" s="238"/>
      <c r="R73" s="238"/>
      <c r="S73" s="238"/>
      <c r="T73" s="238"/>
      <c r="U73" s="238"/>
    </row>
    <row r="74" spans="1:21" s="220" customFormat="1" ht="15.75">
      <c r="A74" s="212"/>
      <c r="N74" s="219"/>
      <c r="O74" s="219"/>
      <c r="P74" s="254"/>
      <c r="Q74" s="238"/>
      <c r="R74" s="238"/>
      <c r="S74" s="238"/>
      <c r="T74" s="238"/>
      <c r="U74" s="238"/>
    </row>
    <row r="75" spans="1:21" s="220" customFormat="1" ht="15.75">
      <c r="A75" s="212"/>
      <c r="N75" s="219"/>
      <c r="O75" s="219"/>
      <c r="P75" s="254"/>
      <c r="Q75" s="238"/>
      <c r="R75" s="238"/>
      <c r="S75" s="238"/>
      <c r="T75" s="238"/>
      <c r="U75" s="238"/>
    </row>
    <row r="76" spans="1:21" s="220" customFormat="1" ht="15.75">
      <c r="A76" s="212"/>
      <c r="N76" s="219"/>
      <c r="O76" s="219"/>
      <c r="P76" s="254"/>
      <c r="Q76" s="238"/>
      <c r="R76" s="238"/>
      <c r="S76" s="238"/>
      <c r="T76" s="238"/>
      <c r="U76" s="238"/>
    </row>
    <row r="77" spans="1:21" s="220" customFormat="1" ht="15.75">
      <c r="A77" s="212"/>
      <c r="N77" s="219"/>
      <c r="O77" s="219"/>
      <c r="P77" s="254"/>
      <c r="Q77" s="238"/>
      <c r="R77" s="238"/>
      <c r="S77" s="238"/>
      <c r="T77" s="238"/>
      <c r="U77" s="238"/>
    </row>
    <row r="78" spans="1:220" s="220" customFormat="1" ht="16.5" customHeight="1">
      <c r="A78" s="212"/>
      <c r="N78" s="225"/>
      <c r="O78" s="225"/>
      <c r="P78" s="253"/>
      <c r="Q78" s="249"/>
      <c r="R78" s="249"/>
      <c r="S78" s="249"/>
      <c r="T78" s="249"/>
      <c r="U78" s="249"/>
      <c r="V78" s="226"/>
      <c r="W78" s="226"/>
      <c r="Y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</row>
    <row r="79" spans="1:220" s="220" customFormat="1" ht="15" customHeight="1">
      <c r="A79" s="212"/>
      <c r="N79" s="225"/>
      <c r="O79" s="225"/>
      <c r="P79" s="253"/>
      <c r="Q79" s="249"/>
      <c r="R79" s="249"/>
      <c r="S79" s="249"/>
      <c r="T79" s="249"/>
      <c r="U79" s="249"/>
      <c r="V79" s="226"/>
      <c r="W79" s="226"/>
      <c r="Y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6"/>
      <c r="EK79" s="226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6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6"/>
      <c r="FW79" s="226"/>
      <c r="FX79" s="226"/>
      <c r="FY79" s="226"/>
      <c r="FZ79" s="226"/>
      <c r="GA79" s="226"/>
      <c r="GB79" s="226"/>
      <c r="GC79" s="226"/>
      <c r="GD79" s="226"/>
      <c r="GE79" s="226"/>
      <c r="GF79" s="226"/>
      <c r="GG79" s="226"/>
      <c r="GH79" s="226"/>
      <c r="GI79" s="226"/>
      <c r="GJ79" s="226"/>
      <c r="GK79" s="226"/>
      <c r="GL79" s="226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6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</row>
    <row r="80" spans="1:220" s="220" customFormat="1" ht="15" customHeight="1">
      <c r="A80" s="212"/>
      <c r="N80" s="225"/>
      <c r="O80" s="225"/>
      <c r="P80" s="253"/>
      <c r="Q80" s="249"/>
      <c r="R80" s="249"/>
      <c r="S80" s="249"/>
      <c r="T80" s="249"/>
      <c r="U80" s="249"/>
      <c r="V80" s="226"/>
      <c r="W80" s="226"/>
      <c r="Y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</row>
    <row r="81" spans="1:220" s="220" customFormat="1" ht="15" customHeight="1">
      <c r="A81" s="212"/>
      <c r="N81" s="225"/>
      <c r="O81" s="225"/>
      <c r="P81" s="253"/>
      <c r="Q81" s="249"/>
      <c r="R81" s="249"/>
      <c r="S81" s="249"/>
      <c r="T81" s="249"/>
      <c r="U81" s="249"/>
      <c r="V81" s="226"/>
      <c r="W81" s="226"/>
      <c r="Y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</row>
    <row r="82" spans="1:220" s="220" customFormat="1" ht="19.5" customHeight="1">
      <c r="A82" s="212"/>
      <c r="N82" s="225"/>
      <c r="O82" s="225"/>
      <c r="P82" s="253"/>
      <c r="Q82" s="249"/>
      <c r="R82" s="249"/>
      <c r="S82" s="249"/>
      <c r="T82" s="249"/>
      <c r="U82" s="249"/>
      <c r="V82" s="226"/>
      <c r="W82" s="226"/>
      <c r="Y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  <c r="GR82" s="226"/>
      <c r="GS82" s="226"/>
      <c r="GT82" s="226"/>
      <c r="GU82" s="226"/>
      <c r="GV82" s="226"/>
      <c r="GW82" s="226"/>
      <c r="GX82" s="226"/>
      <c r="GY82" s="226"/>
      <c r="GZ82" s="226"/>
      <c r="HA82" s="226"/>
      <c r="HB82" s="226"/>
      <c r="HC82" s="226"/>
      <c r="HD82" s="226"/>
      <c r="HE82" s="226"/>
      <c r="HF82" s="226"/>
      <c r="HG82" s="226"/>
      <c r="HH82" s="226"/>
      <c r="HI82" s="226"/>
      <c r="HJ82" s="226"/>
      <c r="HK82" s="226"/>
      <c r="HL82" s="226"/>
    </row>
    <row r="83" spans="1:21" s="220" customFormat="1" ht="15.75">
      <c r="A83" s="212"/>
      <c r="N83" s="219"/>
      <c r="O83" s="219"/>
      <c r="P83" s="254"/>
      <c r="Q83" s="238"/>
      <c r="R83" s="238"/>
      <c r="S83" s="238"/>
      <c r="T83" s="238"/>
      <c r="U83" s="238"/>
    </row>
    <row r="84" spans="1:21" s="220" customFormat="1" ht="15.75">
      <c r="A84" s="212"/>
      <c r="N84" s="219"/>
      <c r="O84" s="219"/>
      <c r="P84" s="254"/>
      <c r="Q84" s="238"/>
      <c r="R84" s="238"/>
      <c r="S84" s="238"/>
      <c r="T84" s="238"/>
      <c r="U84" s="238"/>
    </row>
    <row r="85" spans="1:21" s="220" customFormat="1" ht="15.75">
      <c r="A85" s="212"/>
      <c r="N85" s="219"/>
      <c r="O85" s="219"/>
      <c r="P85" s="254"/>
      <c r="Q85" s="238"/>
      <c r="R85" s="238"/>
      <c r="S85" s="238"/>
      <c r="T85" s="238"/>
      <c r="U85" s="238"/>
    </row>
    <row r="86" spans="1:21" s="220" customFormat="1" ht="15.75">
      <c r="A86" s="212"/>
      <c r="N86" s="219"/>
      <c r="O86" s="219"/>
      <c r="P86" s="254"/>
      <c r="Q86" s="238"/>
      <c r="R86" s="238"/>
      <c r="S86" s="238"/>
      <c r="T86" s="238"/>
      <c r="U86" s="238"/>
    </row>
    <row r="87" spans="1:21" s="220" customFormat="1" ht="15.75">
      <c r="A87" s="212"/>
      <c r="N87" s="219"/>
      <c r="O87" s="219"/>
      <c r="P87" s="254"/>
      <c r="Q87" s="238"/>
      <c r="R87" s="238"/>
      <c r="S87" s="238"/>
      <c r="T87" s="238"/>
      <c r="U87" s="238"/>
    </row>
    <row r="88" spans="1:21" s="220" customFormat="1" ht="15.75">
      <c r="A88" s="212"/>
      <c r="C88" s="223"/>
      <c r="D88" s="223"/>
      <c r="E88" s="223"/>
      <c r="F88" s="223"/>
      <c r="G88" s="223"/>
      <c r="H88" s="223"/>
      <c r="I88" s="223"/>
      <c r="J88" s="212"/>
      <c r="K88" s="224"/>
      <c r="L88" s="224"/>
      <c r="M88" s="218"/>
      <c r="N88" s="219"/>
      <c r="O88" s="219"/>
      <c r="P88" s="254"/>
      <c r="Q88" s="238"/>
      <c r="R88" s="238"/>
      <c r="S88" s="238"/>
      <c r="T88" s="238"/>
      <c r="U88" s="238"/>
    </row>
    <row r="89" spans="1:21" s="220" customFormat="1" ht="15.75">
      <c r="A89" s="212"/>
      <c r="C89" s="223"/>
      <c r="D89" s="223"/>
      <c r="E89" s="223"/>
      <c r="F89" s="223"/>
      <c r="G89" s="223"/>
      <c r="H89" s="223"/>
      <c r="I89" s="223"/>
      <c r="J89" s="212"/>
      <c r="K89" s="224"/>
      <c r="L89" s="224"/>
      <c r="M89" s="218"/>
      <c r="N89" s="219"/>
      <c r="O89" s="219"/>
      <c r="P89" s="254"/>
      <c r="Q89" s="238"/>
      <c r="R89" s="238"/>
      <c r="S89" s="238"/>
      <c r="T89" s="238"/>
      <c r="U89" s="238"/>
    </row>
    <row r="90" spans="1:21" s="220" customFormat="1" ht="15.75">
      <c r="A90" s="212"/>
      <c r="C90" s="223"/>
      <c r="D90" s="223"/>
      <c r="E90" s="223"/>
      <c r="F90" s="223"/>
      <c r="G90" s="223"/>
      <c r="H90" s="223"/>
      <c r="I90" s="223"/>
      <c r="J90" s="212"/>
      <c r="K90" s="224"/>
      <c r="L90" s="224"/>
      <c r="M90" s="218"/>
      <c r="N90" s="219"/>
      <c r="O90" s="219"/>
      <c r="P90" s="254"/>
      <c r="Q90" s="238"/>
      <c r="R90" s="238"/>
      <c r="S90" s="238"/>
      <c r="T90" s="238"/>
      <c r="U90" s="238"/>
    </row>
    <row r="91" spans="1:21" s="220" customFormat="1" ht="15.75">
      <c r="A91" s="212"/>
      <c r="C91" s="223"/>
      <c r="D91" s="223"/>
      <c r="E91" s="223"/>
      <c r="F91" s="223"/>
      <c r="G91" s="223"/>
      <c r="H91" s="223"/>
      <c r="I91" s="223"/>
      <c r="J91" s="212"/>
      <c r="K91" s="224"/>
      <c r="L91" s="224"/>
      <c r="M91" s="218"/>
      <c r="N91" s="219"/>
      <c r="O91" s="219"/>
      <c r="P91" s="254"/>
      <c r="Q91" s="238"/>
      <c r="R91" s="238"/>
      <c r="S91" s="238"/>
      <c r="T91" s="238"/>
      <c r="U91" s="238"/>
    </row>
    <row r="92" spans="1:21" s="220" customFormat="1" ht="15.75">
      <c r="A92" s="212"/>
      <c r="C92" s="223"/>
      <c r="D92" s="223"/>
      <c r="E92" s="223"/>
      <c r="F92" s="223"/>
      <c r="G92" s="223"/>
      <c r="H92" s="223"/>
      <c r="I92" s="223"/>
      <c r="J92" s="212"/>
      <c r="K92" s="224"/>
      <c r="L92" s="224"/>
      <c r="M92" s="218"/>
      <c r="N92" s="219"/>
      <c r="O92" s="219"/>
      <c r="P92" s="254"/>
      <c r="Q92" s="238"/>
      <c r="R92" s="238"/>
      <c r="S92" s="238"/>
      <c r="T92" s="238"/>
      <c r="U92" s="238"/>
    </row>
    <row r="93" spans="1:21" s="220" customFormat="1" ht="15">
      <c r="A93" s="227"/>
      <c r="C93" s="214"/>
      <c r="D93" s="214"/>
      <c r="E93" s="214"/>
      <c r="F93" s="228"/>
      <c r="G93" s="228"/>
      <c r="H93" s="214"/>
      <c r="I93" s="229"/>
      <c r="J93" s="214"/>
      <c r="K93" s="214"/>
      <c r="L93" s="214"/>
      <c r="M93" s="214"/>
      <c r="N93" s="219"/>
      <c r="O93" s="219"/>
      <c r="P93" s="254"/>
      <c r="Q93" s="238"/>
      <c r="R93" s="238"/>
      <c r="S93" s="238"/>
      <c r="T93" s="238"/>
      <c r="U93" s="238"/>
    </row>
    <row r="94" spans="1:21" s="220" customFormat="1" ht="15.75">
      <c r="A94" s="230"/>
      <c r="C94" s="214"/>
      <c r="D94" s="214"/>
      <c r="E94" s="214"/>
      <c r="F94" s="228"/>
      <c r="G94" s="228"/>
      <c r="H94" s="214"/>
      <c r="I94" s="229"/>
      <c r="J94" s="214"/>
      <c r="K94" s="214"/>
      <c r="L94" s="214"/>
      <c r="M94" s="214"/>
      <c r="N94" s="219"/>
      <c r="O94" s="219"/>
      <c r="P94" s="254"/>
      <c r="Q94" s="238"/>
      <c r="R94" s="238"/>
      <c r="S94" s="238"/>
      <c r="T94" s="238"/>
      <c r="U94" s="238"/>
    </row>
    <row r="95" spans="1:21" s="220" customFormat="1" ht="15">
      <c r="A95" s="227"/>
      <c r="C95" s="214"/>
      <c r="D95" s="214"/>
      <c r="E95" s="214"/>
      <c r="F95" s="228"/>
      <c r="G95" s="228"/>
      <c r="H95" s="231"/>
      <c r="I95" s="229"/>
      <c r="J95" s="214"/>
      <c r="K95" s="214"/>
      <c r="L95" s="214"/>
      <c r="M95" s="214"/>
      <c r="N95" s="219"/>
      <c r="O95" s="219"/>
      <c r="P95" s="254"/>
      <c r="Q95" s="238"/>
      <c r="R95" s="238"/>
      <c r="S95" s="238"/>
      <c r="T95" s="238"/>
      <c r="U95" s="238"/>
    </row>
    <row r="96" spans="1:21" s="220" customFormat="1" ht="15">
      <c r="A96" s="227"/>
      <c r="C96" s="214"/>
      <c r="D96" s="214"/>
      <c r="E96" s="214"/>
      <c r="F96" s="228"/>
      <c r="G96" s="228"/>
      <c r="H96" s="214"/>
      <c r="I96" s="229"/>
      <c r="J96" s="214"/>
      <c r="K96" s="214"/>
      <c r="L96" s="214"/>
      <c r="M96" s="214"/>
      <c r="N96" s="219"/>
      <c r="O96" s="219"/>
      <c r="P96" s="254"/>
      <c r="Q96" s="238"/>
      <c r="R96" s="238"/>
      <c r="S96" s="238"/>
      <c r="T96" s="238"/>
      <c r="U96" s="238"/>
    </row>
    <row r="97" spans="1:15" ht="15">
      <c r="A97" s="80"/>
      <c r="C97" s="81"/>
      <c r="D97" s="81"/>
      <c r="E97" s="81"/>
      <c r="F97" s="82"/>
      <c r="G97" s="82"/>
      <c r="H97" s="81"/>
      <c r="I97" s="83"/>
      <c r="J97" s="81"/>
      <c r="K97" s="81"/>
      <c r="L97" s="81"/>
      <c r="M97" s="81"/>
      <c r="N97" s="33"/>
      <c r="O97" s="33"/>
    </row>
    <row r="98" spans="1:15" ht="15">
      <c r="A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33"/>
      <c r="O98" s="33"/>
    </row>
    <row r="99" spans="1:15" ht="15">
      <c r="A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33"/>
      <c r="O99" s="33"/>
    </row>
    <row r="100" spans="1:15" ht="15">
      <c r="A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33"/>
      <c r="O100" s="33"/>
    </row>
    <row r="101" spans="1:15" ht="15">
      <c r="A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33"/>
      <c r="O101" s="33"/>
    </row>
    <row r="102" spans="1:15" ht="15">
      <c r="A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33"/>
      <c r="O102" s="33"/>
    </row>
    <row r="103" spans="1:15" ht="15">
      <c r="A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33"/>
      <c r="O103" s="33"/>
    </row>
  </sheetData>
  <sheetProtection password="EAAE" sheet="1"/>
  <mergeCells count="21">
    <mergeCell ref="A6:M6"/>
    <mergeCell ref="I9:L9"/>
    <mergeCell ref="I10:J10"/>
    <mergeCell ref="K10:L10"/>
    <mergeCell ref="F12:L12"/>
    <mergeCell ref="F13:L13"/>
    <mergeCell ref="F14:L14"/>
    <mergeCell ref="F15:L15"/>
    <mergeCell ref="F16:L16"/>
    <mergeCell ref="F17:I17"/>
    <mergeCell ref="H20:L29"/>
    <mergeCell ref="B33:C33"/>
    <mergeCell ref="I33:M33"/>
    <mergeCell ref="J46:L46"/>
    <mergeCell ref="J47:L47"/>
    <mergeCell ref="C35:E35"/>
    <mergeCell ref="C36:E36"/>
    <mergeCell ref="C37:E37"/>
    <mergeCell ref="C40:E40"/>
    <mergeCell ref="J44:L44"/>
    <mergeCell ref="J45:L45"/>
  </mergeCells>
  <dataValidations count="5">
    <dataValidation type="list" showInputMessage="1" promptTitle="OHJE" prompt="Valitse oikea vaihtoehto kentän oikeasta laidasta avautuvasta valikosta.&#10;&#10;Voit halutessasii myös kirjoittaa tähän kenttään. &#10;" sqref="C35:E35">
      <formula1>Laatat</formula1>
    </dataValidation>
    <dataValidation type="list" showInputMessage="1" promptTitle="OHJE" prompt="Valitse oikea vaihtoehto kentän oikeasta laidasta avautuvasta valikosta.&#10;&#10;Voit halutessasii myös kirjoittaa tähän kenttään. " sqref="C36:E36">
      <formula1>Harjalevyt</formula1>
    </dataValidation>
    <dataValidation type="list" showInputMessage="1" promptTitle="OHJE" prompt="Valitse oikea vaihtoehto kentän oikeasta laidasta avautuvasta valikosta.&#10;&#10;Voit halutessasii myös kirjoittaa tähän kenttään. " sqref="C37:E37">
      <formula1>$S$3:$S$5</formula1>
    </dataValidation>
    <dataValidation type="list" showInputMessage="1" promptTitle="OHJE" prompt="Valitse oikea vaihtoehto kentän oikeasta laidasta avautuvasta valikosta.&#10;&#10;Voit halutessasii myös kirjoittaa tähän kenttään. " sqref="C40:E40">
      <formula1>$T$3:$T$15</formula1>
    </dataValidation>
    <dataValidation type="list" allowBlank="1" showInputMessage="1" promptTitle="OHJE" prompt="Valitse oikea vaihtoehto kentän oikeasta laidasta avautuvasta valikosta.&#10;&#10;Voit vaihtoehtoisesti myös kirjoittaa kenttään kattokaltevuuden. &#10;" sqref="F17:I17">
      <formula1>$U$3:$U$10</formula1>
    </dataValidation>
  </dataValidations>
  <printOptions horizontalCentered="1" verticalCentered="1"/>
  <pageMargins left="0.52" right="0.53" top="0.52" bottom="0.77" header="0.5118110236220472" footer="0.5118110236220472"/>
  <pageSetup fitToHeight="1" fitToWidth="1" horizontalDpi="300" verticalDpi="300" orientation="landscape" paperSize="9" scale="56" r:id="rId6"/>
  <headerFooter alignWithMargins="0">
    <oddFooter>&amp;R&amp;F
Tulostettu &amp;D</oddFooter>
  </headerFooter>
  <drawing r:id="rId5"/>
  <legacyDrawing r:id="rId4"/>
  <oleObjects>
    <oleObject progId="Designer.Drawing.7" shapeId="32684208" r:id="rId2"/>
    <oleObject progId="iGrafx.Image.1" shapeId="3268420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L103"/>
  <sheetViews>
    <sheetView showGridLines="0" zoomScale="75" zoomScaleNormal="75" zoomScaleSheetLayoutView="75" zoomScalePageLayoutView="0" workbookViewId="0" topLeftCell="A9">
      <selection activeCell="F21" sqref="F21"/>
    </sheetView>
  </sheetViews>
  <sheetFormatPr defaultColWidth="12.421875" defaultRowHeight="12.75"/>
  <cols>
    <col min="1" max="1" width="11.7109375" style="14" customWidth="1"/>
    <col min="2" max="2" width="33.140625" style="14" customWidth="1"/>
    <col min="3" max="3" width="7.7109375" style="14" customWidth="1"/>
    <col min="4" max="4" width="10.421875" style="14" customWidth="1"/>
    <col min="5" max="5" width="17.00390625" style="14" customWidth="1"/>
    <col min="6" max="12" width="15.140625" style="14" customWidth="1"/>
    <col min="13" max="13" width="21.8515625" style="14" customWidth="1"/>
    <col min="14" max="14" width="40.140625" style="46" customWidth="1"/>
    <col min="15" max="15" width="12.7109375" style="14" customWidth="1"/>
    <col min="16" max="16" width="12.7109375" style="254" customWidth="1"/>
    <col min="17" max="21" width="40.8515625" style="238" customWidth="1"/>
    <col min="22" max="23" width="12.421875" style="14" customWidth="1"/>
    <col min="24" max="24" width="9.140625" style="0" customWidth="1"/>
    <col min="25" max="25" width="12.421875" style="14" customWidth="1"/>
    <col min="26" max="26" width="9.140625" style="0" customWidth="1"/>
    <col min="27" max="16384" width="12.421875" style="14" customWidth="1"/>
  </cols>
  <sheetData>
    <row r="1" spans="1:220" ht="18" customHeight="1">
      <c r="A1" s="8"/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"/>
      <c r="N1" s="12"/>
      <c r="O1" s="12"/>
      <c r="P1" s="253"/>
      <c r="Q1" s="249"/>
      <c r="R1" s="249"/>
      <c r="S1" s="249"/>
      <c r="T1" s="249"/>
      <c r="U1" s="249"/>
      <c r="V1" s="13"/>
      <c r="W1" s="13"/>
      <c r="Y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</row>
    <row r="2" spans="1:220" ht="18" customHeight="1">
      <c r="A2" s="15"/>
      <c r="B2" s="16"/>
      <c r="C2" s="17"/>
      <c r="D2" s="17"/>
      <c r="E2" s="132" t="s">
        <v>17</v>
      </c>
      <c r="F2" s="17"/>
      <c r="G2" s="17"/>
      <c r="H2" s="17"/>
      <c r="I2" s="17"/>
      <c r="J2" s="17"/>
      <c r="K2" s="17"/>
      <c r="L2" s="17"/>
      <c r="M2" s="2"/>
      <c r="N2" s="12"/>
      <c r="O2" s="12"/>
      <c r="P2" s="253"/>
      <c r="Q2" s="249"/>
      <c r="R2" s="249"/>
      <c r="S2" s="249"/>
      <c r="T2" s="249"/>
      <c r="U2" s="249"/>
      <c r="V2" s="13"/>
      <c r="W2" s="13"/>
      <c r="Y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</row>
    <row r="3" spans="1:220" ht="18" customHeight="1">
      <c r="A3" s="15"/>
      <c r="B3" s="16"/>
      <c r="C3" s="17"/>
      <c r="D3" s="17"/>
      <c r="E3" s="132" t="s">
        <v>16</v>
      </c>
      <c r="F3" s="17"/>
      <c r="G3" s="17"/>
      <c r="H3" s="17"/>
      <c r="I3" s="17"/>
      <c r="J3" s="17"/>
      <c r="K3" s="17"/>
      <c r="L3" s="17"/>
      <c r="M3" s="2"/>
      <c r="N3" s="12"/>
      <c r="O3" s="12"/>
      <c r="P3" s="253"/>
      <c r="Q3" s="232" t="s">
        <v>120</v>
      </c>
      <c r="R3" s="232" t="s">
        <v>121</v>
      </c>
      <c r="S3" s="232" t="s">
        <v>122</v>
      </c>
      <c r="T3" s="232" t="s">
        <v>123</v>
      </c>
      <c r="U3" s="232" t="s">
        <v>128</v>
      </c>
      <c r="V3" s="233"/>
      <c r="W3" s="216"/>
      <c r="Y3" s="217"/>
      <c r="AA3" s="217"/>
      <c r="AB3" s="218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</row>
    <row r="4" spans="1:220" ht="18" customHeight="1">
      <c r="A4" s="15"/>
      <c r="B4" s="16"/>
      <c r="C4" s="17"/>
      <c r="D4" s="17"/>
      <c r="E4" s="132" t="s">
        <v>167</v>
      </c>
      <c r="F4" s="17"/>
      <c r="G4" s="17"/>
      <c r="H4" s="17"/>
      <c r="I4" s="17"/>
      <c r="J4" s="17"/>
      <c r="K4" s="17"/>
      <c r="L4" s="17"/>
      <c r="M4" s="2"/>
      <c r="N4" s="12"/>
      <c r="O4" s="12"/>
      <c r="P4" s="253"/>
      <c r="Q4" s="232" t="s">
        <v>222</v>
      </c>
      <c r="R4" s="232" t="s">
        <v>222</v>
      </c>
      <c r="S4" s="68" t="s">
        <v>223</v>
      </c>
      <c r="T4" s="68" t="s">
        <v>225</v>
      </c>
      <c r="U4" s="235" t="s">
        <v>27</v>
      </c>
      <c r="V4" s="233"/>
      <c r="W4" s="216"/>
      <c r="Y4" s="217"/>
      <c r="AA4" s="217"/>
      <c r="AB4" s="218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</row>
    <row r="5" spans="1:220" ht="18" customHeight="1">
      <c r="A5" s="15"/>
      <c r="B5" s="16"/>
      <c r="C5" s="17"/>
      <c r="D5" s="17"/>
      <c r="E5" s="132" t="s">
        <v>168</v>
      </c>
      <c r="F5" s="17"/>
      <c r="G5" s="17"/>
      <c r="H5" s="17"/>
      <c r="I5" s="17"/>
      <c r="J5" s="17"/>
      <c r="K5" s="17"/>
      <c r="L5" s="17"/>
      <c r="M5" s="2"/>
      <c r="N5" s="12"/>
      <c r="O5" s="12"/>
      <c r="P5" s="253"/>
      <c r="Q5" s="68" t="s">
        <v>225</v>
      </c>
      <c r="R5" s="68" t="s">
        <v>241</v>
      </c>
      <c r="S5" s="68" t="s">
        <v>224</v>
      </c>
      <c r="T5" s="68" t="s">
        <v>226</v>
      </c>
      <c r="U5" s="235" t="s">
        <v>29</v>
      </c>
      <c r="V5" s="233"/>
      <c r="W5" s="216"/>
      <c r="Y5" s="217"/>
      <c r="AA5" s="217"/>
      <c r="AB5" s="218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</row>
    <row r="6" spans="1:220" ht="18" customHeight="1" thickBo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  <c r="N6" s="19"/>
      <c r="O6" s="12"/>
      <c r="P6" s="253"/>
      <c r="Q6" s="68" t="s">
        <v>226</v>
      </c>
      <c r="R6" s="68" t="s">
        <v>242</v>
      </c>
      <c r="S6" s="236"/>
      <c r="T6" s="68" t="s">
        <v>227</v>
      </c>
      <c r="U6" s="235" t="s">
        <v>30</v>
      </c>
      <c r="V6" s="233"/>
      <c r="W6" s="216"/>
      <c r="Y6" s="217"/>
      <c r="AA6" s="217"/>
      <c r="AB6" s="218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</row>
    <row r="7" spans="1:220" ht="36" customHeight="1" thickBot="1">
      <c r="A7" s="205" t="s">
        <v>170</v>
      </c>
      <c r="B7" s="206"/>
      <c r="C7" s="207"/>
      <c r="D7" s="207"/>
      <c r="E7" s="208"/>
      <c r="F7" s="207"/>
      <c r="G7" s="207"/>
      <c r="H7" s="207"/>
      <c r="I7" s="207"/>
      <c r="J7" s="207"/>
      <c r="K7" s="207"/>
      <c r="L7" s="207"/>
      <c r="M7" s="209"/>
      <c r="N7" s="19"/>
      <c r="O7" s="12"/>
      <c r="P7" s="253"/>
      <c r="Q7" s="68" t="s">
        <v>227</v>
      </c>
      <c r="R7" s="68" t="s">
        <v>243</v>
      </c>
      <c r="S7" s="68"/>
      <c r="T7" s="234" t="s">
        <v>244</v>
      </c>
      <c r="U7" s="235" t="s">
        <v>31</v>
      </c>
      <c r="V7" s="237"/>
      <c r="W7" s="216"/>
      <c r="Y7" s="217"/>
      <c r="AA7" s="217"/>
      <c r="AB7" s="218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</row>
    <row r="8" spans="1:220" ht="16.5" customHeight="1">
      <c r="A8" s="20"/>
      <c r="B8" s="21"/>
      <c r="C8" s="22"/>
      <c r="D8" s="22"/>
      <c r="E8" s="22"/>
      <c r="F8" s="22"/>
      <c r="G8" s="22"/>
      <c r="H8" s="22"/>
      <c r="I8" s="23"/>
      <c r="J8" s="24"/>
      <c r="K8" s="23"/>
      <c r="L8" s="23"/>
      <c r="M8" s="3"/>
      <c r="N8" s="19"/>
      <c r="O8" s="12"/>
      <c r="P8" s="253"/>
      <c r="Q8" s="238" t="s">
        <v>237</v>
      </c>
      <c r="R8" s="68" t="s">
        <v>240</v>
      </c>
      <c r="S8" s="68"/>
      <c r="T8" s="234" t="s">
        <v>245</v>
      </c>
      <c r="U8" s="239" t="s">
        <v>32</v>
      </c>
      <c r="V8" s="238"/>
      <c r="W8" s="220"/>
      <c r="Y8" s="220"/>
      <c r="AA8" s="220"/>
      <c r="AB8" s="218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</row>
    <row r="9" spans="1:220" s="51" customFormat="1" ht="15" customHeight="1">
      <c r="A9" s="158"/>
      <c r="B9" s="151" t="s">
        <v>155</v>
      </c>
      <c r="C9" s="152"/>
      <c r="D9" s="159"/>
      <c r="E9" s="164">
        <f ca="1">TODAY()</f>
        <v>43690</v>
      </c>
      <c r="F9" s="160"/>
      <c r="G9" s="151" t="s">
        <v>26</v>
      </c>
      <c r="H9" s="152"/>
      <c r="I9" s="277" t="s">
        <v>88</v>
      </c>
      <c r="J9" s="278"/>
      <c r="K9" s="278"/>
      <c r="L9" s="279"/>
      <c r="M9" s="161"/>
      <c r="N9" s="162"/>
      <c r="O9" s="162"/>
      <c r="P9" s="163"/>
      <c r="Q9" s="238" t="s">
        <v>238</v>
      </c>
      <c r="R9" s="68" t="s">
        <v>136</v>
      </c>
      <c r="S9" s="240"/>
      <c r="T9" s="234" t="s">
        <v>246</v>
      </c>
      <c r="U9" s="239" t="s">
        <v>33</v>
      </c>
      <c r="V9" s="238"/>
      <c r="W9" s="220"/>
      <c r="Y9" s="220"/>
      <c r="AA9" s="220"/>
      <c r="AB9" s="218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</row>
    <row r="10" spans="1:220" ht="16.5" customHeight="1">
      <c r="A10" s="25"/>
      <c r="B10" s="18"/>
      <c r="C10" s="26"/>
      <c r="D10" s="26"/>
      <c r="E10" s="26"/>
      <c r="F10" s="26"/>
      <c r="G10" s="151" t="s">
        <v>151</v>
      </c>
      <c r="H10" s="152"/>
      <c r="I10" s="291" t="s">
        <v>150</v>
      </c>
      <c r="J10" s="292"/>
      <c r="K10" s="293"/>
      <c r="L10" s="294"/>
      <c r="M10" s="4"/>
      <c r="N10" s="19"/>
      <c r="O10" s="12"/>
      <c r="P10" s="253"/>
      <c r="Q10" s="241" t="s">
        <v>239</v>
      </c>
      <c r="R10" s="68" t="s">
        <v>138</v>
      </c>
      <c r="S10" s="241"/>
      <c r="T10" s="234"/>
      <c r="U10" s="240" t="s">
        <v>28</v>
      </c>
      <c r="V10" s="242"/>
      <c r="W10" s="223"/>
      <c r="Y10" s="212"/>
      <c r="AA10" s="217"/>
      <c r="AB10" s="218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</row>
    <row r="11" spans="1:220" ht="16.5" customHeight="1">
      <c r="A11" s="25"/>
      <c r="B11" s="29" t="s">
        <v>23</v>
      </c>
      <c r="C11" s="26"/>
      <c r="D11" s="26"/>
      <c r="E11" s="26"/>
      <c r="F11" s="26"/>
      <c r="G11" s="26"/>
      <c r="H11" s="26"/>
      <c r="I11" s="27"/>
      <c r="J11" s="28"/>
      <c r="K11" s="27"/>
      <c r="L11" s="27"/>
      <c r="M11" s="4"/>
      <c r="N11" s="19"/>
      <c r="O11" s="12"/>
      <c r="P11" s="253"/>
      <c r="Q11" s="68"/>
      <c r="S11" s="240"/>
      <c r="T11" s="234"/>
      <c r="U11" s="68"/>
      <c r="V11" s="237"/>
      <c r="W11" s="216"/>
      <c r="Y11" s="217"/>
      <c r="AA11" s="217"/>
      <c r="AB11" s="218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</row>
    <row r="12" spans="1:220" ht="16.5" customHeight="1">
      <c r="A12" s="25"/>
      <c r="B12" s="151" t="s">
        <v>18</v>
      </c>
      <c r="C12" s="152"/>
      <c r="D12" s="152"/>
      <c r="E12" s="152"/>
      <c r="F12" s="274" t="s">
        <v>88</v>
      </c>
      <c r="G12" s="289"/>
      <c r="H12" s="289"/>
      <c r="I12" s="289"/>
      <c r="J12" s="289"/>
      <c r="K12" s="289"/>
      <c r="L12" s="290"/>
      <c r="M12" s="4"/>
      <c r="N12" s="19"/>
      <c r="O12" s="12"/>
      <c r="P12" s="253"/>
      <c r="Q12" s="240"/>
      <c r="S12" s="240"/>
      <c r="T12" s="234"/>
      <c r="U12" s="68"/>
      <c r="V12" s="233"/>
      <c r="W12" s="213"/>
      <c r="Y12" s="217"/>
      <c r="AA12" s="217"/>
      <c r="AB12" s="218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</row>
    <row r="13" spans="1:220" ht="16.5" customHeight="1">
      <c r="A13" s="25"/>
      <c r="B13" s="153" t="s">
        <v>20</v>
      </c>
      <c r="C13" s="154"/>
      <c r="D13" s="154"/>
      <c r="E13" s="154"/>
      <c r="F13" s="274" t="s">
        <v>22</v>
      </c>
      <c r="G13" s="289"/>
      <c r="H13" s="289"/>
      <c r="I13" s="289"/>
      <c r="J13" s="289"/>
      <c r="K13" s="289"/>
      <c r="L13" s="290"/>
      <c r="M13" s="4"/>
      <c r="N13" s="19"/>
      <c r="O13" s="12"/>
      <c r="P13" s="253"/>
      <c r="Q13" s="240"/>
      <c r="R13" s="68"/>
      <c r="S13" s="240"/>
      <c r="T13" s="234"/>
      <c r="U13" s="68"/>
      <c r="V13" s="243"/>
      <c r="W13" s="214"/>
      <c r="Y13" s="217"/>
      <c r="AA13" s="217"/>
      <c r="AB13" s="2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1:220" ht="16.5" customHeight="1">
      <c r="A14" s="25"/>
      <c r="B14" s="155" t="s">
        <v>19</v>
      </c>
      <c r="C14" s="154"/>
      <c r="D14" s="154"/>
      <c r="E14" s="154"/>
      <c r="F14" s="274" t="s">
        <v>86</v>
      </c>
      <c r="G14" s="289"/>
      <c r="H14" s="289"/>
      <c r="I14" s="289"/>
      <c r="J14" s="289"/>
      <c r="K14" s="289"/>
      <c r="L14" s="290"/>
      <c r="M14" s="4"/>
      <c r="N14" s="19"/>
      <c r="O14" s="12"/>
      <c r="P14" s="253"/>
      <c r="Q14" s="240"/>
      <c r="R14" s="236"/>
      <c r="S14" s="240"/>
      <c r="T14" s="234"/>
      <c r="U14" s="68"/>
      <c r="V14" s="233"/>
      <c r="W14" s="217"/>
      <c r="Y14" s="217"/>
      <c r="AA14" s="217"/>
      <c r="AB14" s="218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1:220" ht="16.5" customHeight="1">
      <c r="A15" s="25"/>
      <c r="B15" s="155" t="s">
        <v>21</v>
      </c>
      <c r="C15" s="154"/>
      <c r="D15" s="154"/>
      <c r="E15" s="154"/>
      <c r="F15" s="274" t="s">
        <v>87</v>
      </c>
      <c r="G15" s="289"/>
      <c r="H15" s="289"/>
      <c r="I15" s="289"/>
      <c r="J15" s="289"/>
      <c r="K15" s="289"/>
      <c r="L15" s="290"/>
      <c r="M15" s="4"/>
      <c r="N15" s="19"/>
      <c r="O15" s="12"/>
      <c r="P15" s="253"/>
      <c r="Q15" s="240"/>
      <c r="R15" s="68"/>
      <c r="S15" s="240"/>
      <c r="T15" s="234"/>
      <c r="U15" s="244"/>
      <c r="V15" s="233"/>
      <c r="W15" s="217"/>
      <c r="Y15" s="213"/>
      <c r="AA15" s="213"/>
      <c r="AB15" s="218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</row>
    <row r="16" spans="1:220" ht="16.5" customHeight="1">
      <c r="A16" s="25"/>
      <c r="B16" s="155" t="s">
        <v>153</v>
      </c>
      <c r="C16" s="154"/>
      <c r="D16" s="154"/>
      <c r="E16" s="154"/>
      <c r="F16" s="274" t="s">
        <v>25</v>
      </c>
      <c r="G16" s="275"/>
      <c r="H16" s="275"/>
      <c r="I16" s="275"/>
      <c r="J16" s="275"/>
      <c r="K16" s="275"/>
      <c r="L16" s="276"/>
      <c r="M16" s="4"/>
      <c r="N16" s="19"/>
      <c r="O16" s="12"/>
      <c r="P16" s="253"/>
      <c r="Q16" s="240"/>
      <c r="R16" s="68"/>
      <c r="S16" s="240"/>
      <c r="T16" s="240"/>
      <c r="U16" s="245"/>
      <c r="V16" s="246"/>
      <c r="W16" s="223"/>
      <c r="Y16" s="212"/>
      <c r="AA16" s="224"/>
      <c r="AB16" s="218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</row>
    <row r="17" spans="1:220" ht="15" customHeight="1">
      <c r="A17" s="25"/>
      <c r="B17" s="155" t="s">
        <v>154</v>
      </c>
      <c r="C17" s="154"/>
      <c r="D17" s="154"/>
      <c r="E17" s="154"/>
      <c r="F17" s="291" t="s">
        <v>128</v>
      </c>
      <c r="G17" s="304"/>
      <c r="H17" s="304"/>
      <c r="I17" s="305"/>
      <c r="J17" s="28"/>
      <c r="K17" s="27"/>
      <c r="L17" s="27"/>
      <c r="M17" s="4"/>
      <c r="N17" s="19"/>
      <c r="O17" s="12"/>
      <c r="P17" s="253"/>
      <c r="Q17" s="240"/>
      <c r="R17" s="68"/>
      <c r="S17" s="240"/>
      <c r="T17" s="240"/>
      <c r="U17" s="245"/>
      <c r="V17" s="246"/>
      <c r="W17" s="223"/>
      <c r="Y17" s="212"/>
      <c r="AA17" s="224"/>
      <c r="AB17" s="218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</row>
    <row r="18" spans="1:220" ht="15" customHeight="1">
      <c r="A18" s="25"/>
      <c r="B18" s="18"/>
      <c r="C18" s="26"/>
      <c r="D18" s="26"/>
      <c r="F18" s="26"/>
      <c r="G18" s="26"/>
      <c r="H18" s="26"/>
      <c r="I18" s="26"/>
      <c r="J18" s="28"/>
      <c r="K18" s="27"/>
      <c r="L18" s="27"/>
      <c r="M18" s="4"/>
      <c r="N18" s="12"/>
      <c r="O18" s="12"/>
      <c r="P18" s="253"/>
      <c r="Q18" s="240"/>
      <c r="R18" s="68"/>
      <c r="S18" s="240"/>
      <c r="T18" s="240"/>
      <c r="U18" s="245"/>
      <c r="V18" s="246"/>
      <c r="W18" s="223"/>
      <c r="Y18" s="212"/>
      <c r="AA18" s="224"/>
      <c r="AB18" s="218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</row>
    <row r="19" spans="1:220" ht="15" customHeight="1">
      <c r="A19" s="25"/>
      <c r="B19" s="29" t="s">
        <v>24</v>
      </c>
      <c r="C19" s="26"/>
      <c r="D19" s="26"/>
      <c r="E19" s="26"/>
      <c r="F19" s="26"/>
      <c r="G19" s="26"/>
      <c r="H19" s="26"/>
      <c r="I19" s="26"/>
      <c r="J19" s="28"/>
      <c r="K19" s="27"/>
      <c r="L19" s="27"/>
      <c r="M19" s="4"/>
      <c r="N19" s="12"/>
      <c r="O19" s="12"/>
      <c r="P19" s="253"/>
      <c r="Q19" s="240"/>
      <c r="U19" s="245"/>
      <c r="V19" s="242"/>
      <c r="W19" s="223"/>
      <c r="Y19" s="212"/>
      <c r="AA19" s="224"/>
      <c r="AB19" s="218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</row>
    <row r="20" spans="1:220" ht="19.5" customHeight="1">
      <c r="A20" s="25"/>
      <c r="B20" s="123" t="s">
        <v>0</v>
      </c>
      <c r="C20" s="123"/>
      <c r="D20" s="123"/>
      <c r="E20" s="123"/>
      <c r="F20" s="165"/>
      <c r="G20" s="167" t="s">
        <v>91</v>
      </c>
      <c r="H20" s="280" t="s">
        <v>145</v>
      </c>
      <c r="I20" s="281"/>
      <c r="J20" s="281"/>
      <c r="K20" s="281"/>
      <c r="L20" s="282"/>
      <c r="M20" s="4"/>
      <c r="N20" s="12"/>
      <c r="Q20" s="247"/>
      <c r="R20" s="68"/>
      <c r="U20" s="245"/>
      <c r="V20" s="242"/>
      <c r="W20" s="223"/>
      <c r="Y20" s="212"/>
      <c r="AA20" s="224"/>
      <c r="AB20" s="218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</row>
    <row r="21" spans="1:28" ht="18">
      <c r="A21" s="25"/>
      <c r="B21" s="124" t="s">
        <v>1</v>
      </c>
      <c r="C21" s="124"/>
      <c r="D21" s="124"/>
      <c r="E21" s="124"/>
      <c r="F21" s="165"/>
      <c r="G21" s="167" t="s">
        <v>2</v>
      </c>
      <c r="H21" s="283"/>
      <c r="I21" s="284"/>
      <c r="J21" s="284"/>
      <c r="K21" s="284"/>
      <c r="L21" s="285"/>
      <c r="M21" s="4"/>
      <c r="N21" s="33"/>
      <c r="Q21" s="236"/>
      <c r="R21" s="68"/>
      <c r="U21" s="245"/>
      <c r="V21" s="242"/>
      <c r="W21" s="223"/>
      <c r="Y21" s="212"/>
      <c r="AA21" s="224"/>
      <c r="AB21" s="218"/>
    </row>
    <row r="22" spans="1:28" ht="18">
      <c r="A22" s="25"/>
      <c r="B22" s="124" t="s">
        <v>127</v>
      </c>
      <c r="C22" s="124"/>
      <c r="D22" s="124"/>
      <c r="E22" s="124"/>
      <c r="F22" s="165"/>
      <c r="G22" s="167" t="s">
        <v>2</v>
      </c>
      <c r="H22" s="283"/>
      <c r="I22" s="284"/>
      <c r="J22" s="284"/>
      <c r="K22" s="284"/>
      <c r="L22" s="285"/>
      <c r="M22" s="4"/>
      <c r="N22" s="33"/>
      <c r="O22" s="34"/>
      <c r="P22" s="255"/>
      <c r="Q22" s="236"/>
      <c r="R22" s="68"/>
      <c r="U22" s="245"/>
      <c r="V22" s="242"/>
      <c r="W22" s="223"/>
      <c r="Y22" s="212"/>
      <c r="AA22" s="224"/>
      <c r="AB22" s="218"/>
    </row>
    <row r="23" spans="1:28" ht="18">
      <c r="A23" s="25"/>
      <c r="B23" s="124" t="s">
        <v>77</v>
      </c>
      <c r="C23" s="124"/>
      <c r="D23" s="124"/>
      <c r="E23" s="124"/>
      <c r="F23" s="165"/>
      <c r="G23" s="167" t="s">
        <v>2</v>
      </c>
      <c r="H23" s="283"/>
      <c r="I23" s="284"/>
      <c r="J23" s="284"/>
      <c r="K23" s="284"/>
      <c r="L23" s="285"/>
      <c r="M23" s="4"/>
      <c r="N23" s="33"/>
      <c r="O23" s="34"/>
      <c r="P23" s="255"/>
      <c r="Q23" s="236"/>
      <c r="U23" s="245"/>
      <c r="V23" s="242"/>
      <c r="W23" s="223"/>
      <c r="Y23" s="212"/>
      <c r="AA23" s="224"/>
      <c r="AB23" s="218"/>
    </row>
    <row r="24" spans="1:28" ht="18">
      <c r="A24" s="25"/>
      <c r="B24" s="124" t="s">
        <v>79</v>
      </c>
      <c r="C24" s="124" t="s">
        <v>78</v>
      </c>
      <c r="D24" s="124"/>
      <c r="E24" s="124"/>
      <c r="F24" s="165"/>
      <c r="G24" s="167" t="s">
        <v>2</v>
      </c>
      <c r="H24" s="283"/>
      <c r="I24" s="284"/>
      <c r="J24" s="284"/>
      <c r="K24" s="284"/>
      <c r="L24" s="285"/>
      <c r="M24" s="4"/>
      <c r="N24" s="33"/>
      <c r="O24" s="34"/>
      <c r="P24" s="255"/>
      <c r="Q24" s="236"/>
      <c r="R24" s="247"/>
      <c r="S24" s="247"/>
      <c r="T24" s="247"/>
      <c r="U24" s="245"/>
      <c r="V24" s="242"/>
      <c r="W24" s="223"/>
      <c r="Y24" s="212"/>
      <c r="AA24" s="224"/>
      <c r="AB24" s="218"/>
    </row>
    <row r="25" spans="1:28" ht="18">
      <c r="A25" s="25"/>
      <c r="B25" s="124"/>
      <c r="C25" s="124" t="s">
        <v>92</v>
      </c>
      <c r="D25" s="124"/>
      <c r="E25" s="124"/>
      <c r="F25" s="165"/>
      <c r="G25" s="167" t="s">
        <v>2</v>
      </c>
      <c r="H25" s="283"/>
      <c r="I25" s="284"/>
      <c r="J25" s="284"/>
      <c r="K25" s="284"/>
      <c r="L25" s="285"/>
      <c r="M25" s="4"/>
      <c r="N25" s="33"/>
      <c r="O25" s="34"/>
      <c r="P25" s="255"/>
      <c r="U25" s="245"/>
      <c r="V25" s="242"/>
      <c r="W25" s="223"/>
      <c r="Y25" s="212"/>
      <c r="AA25" s="224"/>
      <c r="AB25" s="218"/>
    </row>
    <row r="26" spans="1:28" ht="18">
      <c r="A26" s="25"/>
      <c r="B26" s="124" t="s">
        <v>3</v>
      </c>
      <c r="C26" s="124"/>
      <c r="D26" s="124"/>
      <c r="E26" s="124"/>
      <c r="F26" s="165"/>
      <c r="G26" s="167" t="s">
        <v>2</v>
      </c>
      <c r="H26" s="283"/>
      <c r="I26" s="284"/>
      <c r="J26" s="284"/>
      <c r="K26" s="284"/>
      <c r="L26" s="285"/>
      <c r="M26" s="4"/>
      <c r="N26" s="33"/>
      <c r="Q26" s="247"/>
      <c r="U26" s="245"/>
      <c r="V26" s="242"/>
      <c r="W26" s="223"/>
      <c r="Y26" s="212"/>
      <c r="AA26" s="224"/>
      <c r="AB26" s="218"/>
    </row>
    <row r="27" spans="1:28" ht="18">
      <c r="A27" s="25"/>
      <c r="B27" s="124" t="s">
        <v>4</v>
      </c>
      <c r="C27" s="124"/>
      <c r="D27" s="124"/>
      <c r="E27" s="124"/>
      <c r="F27" s="165"/>
      <c r="G27" s="167" t="s">
        <v>2</v>
      </c>
      <c r="H27" s="283"/>
      <c r="I27" s="284"/>
      <c r="J27" s="284"/>
      <c r="K27" s="284"/>
      <c r="L27" s="285"/>
      <c r="M27" s="4"/>
      <c r="N27" s="33"/>
      <c r="U27" s="245"/>
      <c r="V27" s="242"/>
      <c r="W27" s="223"/>
      <c r="Y27" s="212"/>
      <c r="AA27" s="224"/>
      <c r="AB27" s="218"/>
    </row>
    <row r="28" spans="1:28" ht="18">
      <c r="A28" s="25"/>
      <c r="B28" s="124" t="s">
        <v>12</v>
      </c>
      <c r="C28" s="124"/>
      <c r="D28" s="124"/>
      <c r="E28" s="124"/>
      <c r="F28" s="166"/>
      <c r="G28" s="167" t="s">
        <v>5</v>
      </c>
      <c r="H28" s="283"/>
      <c r="I28" s="284"/>
      <c r="J28" s="284"/>
      <c r="K28" s="284"/>
      <c r="L28" s="285"/>
      <c r="M28" s="4"/>
      <c r="N28" s="33"/>
      <c r="U28" s="245"/>
      <c r="V28" s="242"/>
      <c r="W28" s="223"/>
      <c r="Y28" s="212"/>
      <c r="AA28" s="224"/>
      <c r="AB28" s="218"/>
    </row>
    <row r="29" spans="1:28" ht="18">
      <c r="A29" s="25"/>
      <c r="B29" s="124" t="s">
        <v>124</v>
      </c>
      <c r="C29" s="124"/>
      <c r="D29" s="124"/>
      <c r="E29" s="124"/>
      <c r="F29" s="165"/>
      <c r="G29" s="167" t="s">
        <v>2</v>
      </c>
      <c r="H29" s="286"/>
      <c r="I29" s="287"/>
      <c r="J29" s="287"/>
      <c r="K29" s="287"/>
      <c r="L29" s="288"/>
      <c r="M29" s="4"/>
      <c r="N29" s="33"/>
      <c r="U29" s="245"/>
      <c r="V29" s="242"/>
      <c r="W29" s="223"/>
      <c r="Y29" s="212"/>
      <c r="AA29" s="224"/>
      <c r="AB29" s="218"/>
    </row>
    <row r="30" spans="1:28" ht="15.75">
      <c r="A30" s="36"/>
      <c r="B30" s="37"/>
      <c r="C30" s="37"/>
      <c r="D30" s="38"/>
      <c r="E30" s="39"/>
      <c r="F30" s="40"/>
      <c r="G30" s="35"/>
      <c r="H30" s="35"/>
      <c r="I30" s="35"/>
      <c r="J30" s="35"/>
      <c r="K30" s="37"/>
      <c r="L30" s="37"/>
      <c r="M30" s="5"/>
      <c r="N30" s="33"/>
      <c r="U30" s="245"/>
      <c r="V30" s="242"/>
      <c r="W30" s="223"/>
      <c r="Y30" s="212"/>
      <c r="AA30" s="224"/>
      <c r="AB30" s="218"/>
    </row>
    <row r="31" spans="1:28" ht="15.75">
      <c r="A31" s="25"/>
      <c r="B31" s="31"/>
      <c r="C31" s="31"/>
      <c r="D31" s="41"/>
      <c r="E31" s="42"/>
      <c r="F31" s="30"/>
      <c r="G31" s="32"/>
      <c r="H31" s="32"/>
      <c r="I31" s="32"/>
      <c r="J31" s="32"/>
      <c r="K31" s="31"/>
      <c r="L31" s="31"/>
      <c r="M31" s="4"/>
      <c r="N31" s="33"/>
      <c r="U31" s="245"/>
      <c r="V31" s="242"/>
      <c r="W31" s="223"/>
      <c r="Y31" s="212"/>
      <c r="AA31" s="224"/>
      <c r="AB31" s="218"/>
    </row>
    <row r="32" spans="1:28" ht="15.75">
      <c r="A32" s="25"/>
      <c r="H32" s="43"/>
      <c r="M32" s="4"/>
      <c r="N32" s="44"/>
      <c r="O32" s="34"/>
      <c r="P32" s="255"/>
      <c r="U32" s="245"/>
      <c r="V32" s="242"/>
      <c r="W32" s="223"/>
      <c r="Y32" s="212"/>
      <c r="AA32" s="224"/>
      <c r="AB32" s="218"/>
    </row>
    <row r="33" spans="1:22" ht="20.25" customHeight="1">
      <c r="A33" s="25"/>
      <c r="B33" s="271" t="s">
        <v>13</v>
      </c>
      <c r="C33" s="272"/>
      <c r="D33" s="194"/>
      <c r="H33" s="45"/>
      <c r="I33" s="271" t="s">
        <v>149</v>
      </c>
      <c r="J33" s="272"/>
      <c r="K33" s="272"/>
      <c r="L33" s="272"/>
      <c r="M33" s="273"/>
      <c r="N33" s="33"/>
      <c r="V33" s="238"/>
    </row>
    <row r="34" spans="1:14" ht="20.25" customHeight="1">
      <c r="A34" s="25"/>
      <c r="B34" s="127"/>
      <c r="C34" s="81"/>
      <c r="D34" s="81"/>
      <c r="E34" s="81"/>
      <c r="F34" s="81"/>
      <c r="H34" s="45"/>
      <c r="I34" s="45" t="s">
        <v>94</v>
      </c>
      <c r="J34" s="45"/>
      <c r="K34" s="45" t="s">
        <v>95</v>
      </c>
      <c r="L34" s="45"/>
      <c r="M34" s="4"/>
      <c r="N34" s="33"/>
    </row>
    <row r="35" spans="1:14" ht="18.75">
      <c r="A35" s="25"/>
      <c r="B35" s="156" t="s">
        <v>117</v>
      </c>
      <c r="C35" s="295" t="s">
        <v>237</v>
      </c>
      <c r="D35" s="296"/>
      <c r="E35" s="297"/>
      <c r="F35" s="189">
        <f>ROUNDUP(1.02*F20/2.4,0)</f>
        <v>0</v>
      </c>
      <c r="G35" s="136" t="str">
        <f>IF(F35=1,"paketti","pakettia")</f>
        <v>pakettia</v>
      </c>
      <c r="H35" s="7"/>
      <c r="I35" s="169"/>
      <c r="J35" s="168" t="s">
        <v>98</v>
      </c>
      <c r="K35" s="196">
        <f>I35*F35</f>
        <v>0</v>
      </c>
      <c r="L35" s="133" t="s">
        <v>80</v>
      </c>
      <c r="M35" s="4"/>
      <c r="N35" s="33"/>
    </row>
    <row r="36" spans="1:14" ht="18.75">
      <c r="A36" s="25"/>
      <c r="B36" s="157" t="s">
        <v>81</v>
      </c>
      <c r="C36" s="295" t="s">
        <v>222</v>
      </c>
      <c r="D36" s="296"/>
      <c r="E36" s="297"/>
      <c r="F36" s="190">
        <f>ROUNDUP((F22+F21)/12+F23/20,0)</f>
        <v>0</v>
      </c>
      <c r="G36" s="137" t="str">
        <f>IF(F36=1,"paketti","pakettia")</f>
        <v>pakettia</v>
      </c>
      <c r="H36" s="7"/>
      <c r="I36" s="170"/>
      <c r="J36" s="168" t="s">
        <v>98</v>
      </c>
      <c r="K36" s="196">
        <f>I36*F36</f>
        <v>0</v>
      </c>
      <c r="L36" s="133" t="s">
        <v>80</v>
      </c>
      <c r="M36" s="4"/>
      <c r="N36" s="33"/>
    </row>
    <row r="37" spans="1:18" ht="18.75">
      <c r="A37" s="25"/>
      <c r="B37" s="156" t="s">
        <v>7</v>
      </c>
      <c r="C37" s="295" t="s">
        <v>223</v>
      </c>
      <c r="D37" s="296"/>
      <c r="E37" s="297"/>
      <c r="F37" s="189">
        <f>ROUNDUP(1.15*F20/15,0)</f>
        <v>0</v>
      </c>
      <c r="G37" s="136" t="str">
        <f>IF(F37=1,"rulla","rullaa")</f>
        <v>rullaa</v>
      </c>
      <c r="H37" s="7"/>
      <c r="I37" s="170"/>
      <c r="J37" s="168" t="s">
        <v>97</v>
      </c>
      <c r="K37" s="196">
        <f>I37*F37</f>
        <v>0</v>
      </c>
      <c r="L37" s="133" t="s">
        <v>80</v>
      </c>
      <c r="M37" s="4"/>
      <c r="N37" s="33"/>
      <c r="R37" s="240"/>
    </row>
    <row r="38" spans="1:18" ht="18.75">
      <c r="A38" s="25"/>
      <c r="B38" s="157" t="s">
        <v>104</v>
      </c>
      <c r="C38" s="124"/>
      <c r="D38" s="124"/>
      <c r="E38" s="124"/>
      <c r="F38" s="190">
        <f>ROUNDUP(($F$23+$F$24)*1.05/2,0)</f>
        <v>0</v>
      </c>
      <c r="G38" s="138" t="s">
        <v>106</v>
      </c>
      <c r="H38" s="7"/>
      <c r="I38" s="170"/>
      <c r="J38" s="168" t="s">
        <v>105</v>
      </c>
      <c r="K38" s="196">
        <f>F38*I38</f>
        <v>0</v>
      </c>
      <c r="L38" s="133" t="s">
        <v>80</v>
      </c>
      <c r="M38" s="4"/>
      <c r="N38" s="33"/>
      <c r="R38" s="240"/>
    </row>
    <row r="39" spans="1:18" ht="18.75">
      <c r="A39" s="25"/>
      <c r="B39" s="157" t="s">
        <v>8</v>
      </c>
      <c r="C39" s="124" t="s">
        <v>125</v>
      </c>
      <c r="D39" s="124"/>
      <c r="E39" s="124"/>
      <c r="F39" s="190">
        <f>ROUNDUP((F28*3+F26*0.4+(F24+F25)*0.1+F27*0.3),0)</f>
        <v>0</v>
      </c>
      <c r="G39" s="137" t="str">
        <f>IF(F39=1,"litra","litraa")</f>
        <v>litraa</v>
      </c>
      <c r="H39" s="7"/>
      <c r="I39" s="210" t="s">
        <v>96</v>
      </c>
      <c r="J39" s="211"/>
      <c r="K39" s="171"/>
      <c r="L39" s="133" t="s">
        <v>80</v>
      </c>
      <c r="M39" s="4"/>
      <c r="N39" s="33"/>
      <c r="R39" s="240"/>
    </row>
    <row r="40" spans="1:18" ht="18.75">
      <c r="A40" s="25"/>
      <c r="B40" s="157" t="s">
        <v>89</v>
      </c>
      <c r="C40" s="295" t="s">
        <v>123</v>
      </c>
      <c r="D40" s="296"/>
      <c r="E40" s="297"/>
      <c r="F40" s="190">
        <f>ROUNDUP((F26+F27+F29+F28*1.6)/10,0)</f>
        <v>0</v>
      </c>
      <c r="G40" s="136" t="str">
        <f>IF(F40=1,"rulla","rullaa")</f>
        <v>rullaa</v>
      </c>
      <c r="H40" s="7"/>
      <c r="I40" s="170"/>
      <c r="J40" s="168" t="s">
        <v>97</v>
      </c>
      <c r="K40" s="196">
        <f>I40*F40</f>
        <v>0</v>
      </c>
      <c r="L40" s="134" t="s">
        <v>80</v>
      </c>
      <c r="M40" s="4"/>
      <c r="N40" s="33"/>
      <c r="R40" s="240"/>
    </row>
    <row r="41" spans="1:18" ht="18">
      <c r="A41" s="25"/>
      <c r="B41" s="125"/>
      <c r="C41" s="125"/>
      <c r="D41" s="125"/>
      <c r="E41" s="51"/>
      <c r="F41" s="191"/>
      <c r="G41" s="125"/>
      <c r="H41" s="48"/>
      <c r="I41" s="47"/>
      <c r="J41" s="252" t="s">
        <v>156</v>
      </c>
      <c r="K41" s="171"/>
      <c r="L41" s="133" t="s">
        <v>80</v>
      </c>
      <c r="M41" s="4"/>
      <c r="N41" s="33"/>
      <c r="O41" s="33"/>
      <c r="R41" s="240"/>
    </row>
    <row r="42" spans="1:18" ht="20.25">
      <c r="A42" s="25"/>
      <c r="B42" s="51"/>
      <c r="C42" s="51"/>
      <c r="D42" s="51"/>
      <c r="E42" s="51"/>
      <c r="F42" s="192"/>
      <c r="G42" s="51"/>
      <c r="H42" s="49"/>
      <c r="I42" s="50"/>
      <c r="J42" s="172" t="s">
        <v>157</v>
      </c>
      <c r="K42" s="135">
        <f>SUM(K35:K41)</f>
        <v>0</v>
      </c>
      <c r="L42" s="251" t="s">
        <v>80</v>
      </c>
      <c r="M42" s="106"/>
      <c r="N42" s="33"/>
      <c r="O42" s="33"/>
      <c r="R42" s="240"/>
    </row>
    <row r="43" spans="1:18" ht="18">
      <c r="A43" s="25"/>
      <c r="B43" s="172" t="s">
        <v>68</v>
      </c>
      <c r="C43" s="51"/>
      <c r="D43" s="51"/>
      <c r="E43" s="51"/>
      <c r="F43" s="192"/>
      <c r="G43" s="51"/>
      <c r="M43" s="106"/>
      <c r="N43" s="33"/>
      <c r="O43" s="33"/>
      <c r="R43" s="240"/>
    </row>
    <row r="44" spans="1:18" ht="18">
      <c r="A44" s="25"/>
      <c r="B44" s="123" t="s">
        <v>69</v>
      </c>
      <c r="C44" s="123"/>
      <c r="D44" s="126"/>
      <c r="E44" s="126" t="s">
        <v>11</v>
      </c>
      <c r="F44" s="193">
        <f>ROUNDUP(28*F20+10*F20+10*(F21+F22)+10*(F24+F23)+30*F26+10*F27+10*F29,-1)</f>
        <v>0</v>
      </c>
      <c r="G44" s="123" t="s">
        <v>5</v>
      </c>
      <c r="H44" s="52"/>
      <c r="I44" s="248" t="s">
        <v>146</v>
      </c>
      <c r="J44" s="300"/>
      <c r="K44" s="301"/>
      <c r="L44" s="301"/>
      <c r="M44" s="106"/>
      <c r="N44" s="33"/>
      <c r="O44" s="33"/>
      <c r="R44" s="240"/>
    </row>
    <row r="45" spans="1:18" ht="15.75">
      <c r="A45" s="53"/>
      <c r="B45" s="44"/>
      <c r="C45" s="46"/>
      <c r="D45" s="46"/>
      <c r="E45" s="46"/>
      <c r="F45" s="28"/>
      <c r="G45" s="54"/>
      <c r="H45" s="46"/>
      <c r="I45" s="248" t="s">
        <v>147</v>
      </c>
      <c r="J45" s="302"/>
      <c r="K45" s="303"/>
      <c r="L45" s="303"/>
      <c r="M45" s="56"/>
      <c r="N45" s="33"/>
      <c r="O45" s="33"/>
      <c r="R45" s="247"/>
    </row>
    <row r="46" spans="1:18" ht="15.75">
      <c r="A46" s="53"/>
      <c r="B46" s="44"/>
      <c r="C46" s="46"/>
      <c r="D46" s="46"/>
      <c r="E46" s="46"/>
      <c r="F46" s="28"/>
      <c r="G46" s="54"/>
      <c r="H46" s="46"/>
      <c r="I46" s="248" t="s">
        <v>152</v>
      </c>
      <c r="J46" s="302"/>
      <c r="K46" s="303"/>
      <c r="L46" s="303"/>
      <c r="M46" s="56"/>
      <c r="N46" s="33"/>
      <c r="O46" s="33"/>
      <c r="R46" s="247"/>
    </row>
    <row r="47" spans="1:15" ht="15.75">
      <c r="A47" s="57"/>
      <c r="I47" s="248" t="s">
        <v>126</v>
      </c>
      <c r="J47" s="298"/>
      <c r="K47" s="299"/>
      <c r="L47" s="299"/>
      <c r="M47" s="56"/>
      <c r="N47" s="33"/>
      <c r="O47" s="33"/>
    </row>
    <row r="48" spans="1:15" ht="15.75">
      <c r="A48" s="53"/>
      <c r="B48" s="58" t="s">
        <v>93</v>
      </c>
      <c r="C48" s="46"/>
      <c r="D48" s="46"/>
      <c r="E48" s="46"/>
      <c r="F48" s="54"/>
      <c r="G48" s="54"/>
      <c r="H48" s="46"/>
      <c r="I48" s="55"/>
      <c r="J48" s="46"/>
      <c r="K48" s="46"/>
      <c r="L48" s="46"/>
      <c r="M48" s="56"/>
      <c r="N48" s="33"/>
      <c r="O48" s="33"/>
    </row>
    <row r="49" spans="1:15" ht="15">
      <c r="A49" s="53"/>
      <c r="B49" s="59" t="s">
        <v>9</v>
      </c>
      <c r="C49" s="46"/>
      <c r="D49" s="46"/>
      <c r="E49" s="46"/>
      <c r="F49" s="46"/>
      <c r="G49" s="54"/>
      <c r="H49" s="46"/>
      <c r="I49" s="55"/>
      <c r="J49" s="46"/>
      <c r="K49" s="46"/>
      <c r="L49" s="46"/>
      <c r="M49" s="56"/>
      <c r="N49" s="33"/>
      <c r="O49" s="33"/>
    </row>
    <row r="50" spans="1:15" ht="15.75">
      <c r="A50" s="53"/>
      <c r="B50" s="18" t="s">
        <v>10</v>
      </c>
      <c r="C50" s="26"/>
      <c r="D50" s="26"/>
      <c r="E50" s="26"/>
      <c r="F50" s="26"/>
      <c r="G50" s="26"/>
      <c r="H50" s="26"/>
      <c r="I50" s="26"/>
      <c r="J50" s="28"/>
      <c r="K50" s="27"/>
      <c r="L50" s="60"/>
      <c r="M50" s="56"/>
      <c r="N50" s="33"/>
      <c r="O50" s="33"/>
    </row>
    <row r="51" spans="1:15" ht="15.75">
      <c r="A51" s="53"/>
      <c r="B51" s="18" t="s">
        <v>90</v>
      </c>
      <c r="C51" s="26"/>
      <c r="D51" s="26"/>
      <c r="E51" s="26"/>
      <c r="F51" s="26"/>
      <c r="G51" s="26"/>
      <c r="H51" s="26"/>
      <c r="I51" s="26"/>
      <c r="J51" s="28"/>
      <c r="K51" s="27"/>
      <c r="L51" s="60"/>
      <c r="M51" s="204" t="s">
        <v>160</v>
      </c>
      <c r="N51" s="33"/>
      <c r="O51" s="33"/>
    </row>
    <row r="52" spans="1:18" ht="16.5" thickBot="1">
      <c r="A52" s="61"/>
      <c r="B52" s="62"/>
      <c r="C52" s="63"/>
      <c r="D52" s="63"/>
      <c r="E52" s="63"/>
      <c r="F52" s="63"/>
      <c r="G52" s="63"/>
      <c r="H52" s="63"/>
      <c r="I52" s="64"/>
      <c r="J52" s="63"/>
      <c r="K52" s="63"/>
      <c r="L52" s="63"/>
      <c r="M52" s="86" t="s">
        <v>148</v>
      </c>
      <c r="N52" s="33"/>
      <c r="O52" s="33"/>
      <c r="R52" s="247"/>
    </row>
    <row r="53" spans="1:15" ht="15.75">
      <c r="A53" s="28"/>
      <c r="B53" s="65"/>
      <c r="C53" s="46"/>
      <c r="D53" s="65"/>
      <c r="E53" s="65"/>
      <c r="F53" s="65"/>
      <c r="G53" s="66"/>
      <c r="H53" s="67"/>
      <c r="I53" s="65"/>
      <c r="J53" s="60"/>
      <c r="K53" s="60"/>
      <c r="L53" s="60"/>
      <c r="M53" s="6"/>
      <c r="N53" s="33"/>
      <c r="O53" s="33"/>
    </row>
    <row r="54" spans="1:21" s="220" customFormat="1" ht="15.75">
      <c r="A54" s="212"/>
      <c r="B54" s="213"/>
      <c r="C54" s="214"/>
      <c r="D54" s="213"/>
      <c r="E54" s="213"/>
      <c r="F54" s="213"/>
      <c r="G54" s="215"/>
      <c r="H54" s="216"/>
      <c r="I54" s="213"/>
      <c r="J54" s="217"/>
      <c r="K54" s="217"/>
      <c r="L54" s="217"/>
      <c r="M54" s="218"/>
      <c r="N54" s="219"/>
      <c r="O54" s="219"/>
      <c r="P54" s="254"/>
      <c r="Q54" s="238"/>
      <c r="R54" s="238"/>
      <c r="S54" s="238"/>
      <c r="T54" s="238"/>
      <c r="U54" s="238"/>
    </row>
    <row r="55" spans="1:21" s="220" customFormat="1" ht="15.75">
      <c r="A55" s="212"/>
      <c r="B55" s="217"/>
      <c r="C55" s="221"/>
      <c r="D55" s="221"/>
      <c r="E55" s="222"/>
      <c r="F55" s="213"/>
      <c r="G55" s="215"/>
      <c r="H55" s="216"/>
      <c r="I55" s="213"/>
      <c r="J55" s="217"/>
      <c r="K55" s="217"/>
      <c r="L55" s="217"/>
      <c r="M55" s="218"/>
      <c r="N55" s="219"/>
      <c r="O55" s="219"/>
      <c r="P55" s="254"/>
      <c r="Q55" s="238"/>
      <c r="R55" s="238"/>
      <c r="S55" s="238"/>
      <c r="T55" s="238"/>
      <c r="U55" s="238"/>
    </row>
    <row r="56" spans="1:21" s="220" customFormat="1" ht="15.75">
      <c r="A56" s="212"/>
      <c r="B56" s="217"/>
      <c r="C56" s="221"/>
      <c r="D56" s="221"/>
      <c r="E56" s="222"/>
      <c r="F56" s="213"/>
      <c r="G56" s="215"/>
      <c r="H56" s="216"/>
      <c r="I56" s="213"/>
      <c r="J56" s="217"/>
      <c r="K56" s="217"/>
      <c r="L56" s="217"/>
      <c r="M56" s="218"/>
      <c r="N56" s="219"/>
      <c r="O56" s="219"/>
      <c r="P56" s="254"/>
      <c r="Q56" s="238"/>
      <c r="R56" s="238"/>
      <c r="S56" s="238"/>
      <c r="T56" s="238"/>
      <c r="U56" s="238"/>
    </row>
    <row r="57" spans="1:21" s="220" customFormat="1" ht="15.75">
      <c r="A57" s="212"/>
      <c r="N57" s="219"/>
      <c r="O57" s="219"/>
      <c r="P57" s="254"/>
      <c r="Q57" s="238"/>
      <c r="R57" s="238"/>
      <c r="S57" s="238"/>
      <c r="T57" s="238"/>
      <c r="U57" s="238"/>
    </row>
    <row r="58" spans="1:21" s="220" customFormat="1" ht="15.75">
      <c r="A58" s="212"/>
      <c r="N58" s="219"/>
      <c r="O58" s="219"/>
      <c r="P58" s="254"/>
      <c r="Q58" s="238"/>
      <c r="R58" s="238"/>
      <c r="S58" s="238"/>
      <c r="T58" s="238"/>
      <c r="U58" s="238"/>
    </row>
    <row r="59" spans="1:21" s="220" customFormat="1" ht="15.75">
      <c r="A59" s="212"/>
      <c r="N59" s="219"/>
      <c r="O59" s="219"/>
      <c r="P59" s="254"/>
      <c r="Q59" s="238"/>
      <c r="R59" s="238"/>
      <c r="S59" s="238"/>
      <c r="T59" s="238"/>
      <c r="U59" s="238"/>
    </row>
    <row r="60" spans="1:21" s="220" customFormat="1" ht="15.75">
      <c r="A60" s="212"/>
      <c r="N60" s="219"/>
      <c r="O60" s="219"/>
      <c r="P60" s="254"/>
      <c r="Q60" s="238"/>
      <c r="R60" s="238"/>
      <c r="S60" s="238"/>
      <c r="T60" s="238"/>
      <c r="U60" s="238"/>
    </row>
    <row r="61" spans="1:21" s="220" customFormat="1" ht="15.75">
      <c r="A61" s="212"/>
      <c r="N61" s="219"/>
      <c r="O61" s="219"/>
      <c r="P61" s="254"/>
      <c r="Q61" s="238"/>
      <c r="R61" s="238"/>
      <c r="S61" s="238"/>
      <c r="T61" s="238"/>
      <c r="U61" s="238"/>
    </row>
    <row r="62" spans="1:21" s="220" customFormat="1" ht="15.75">
      <c r="A62" s="212"/>
      <c r="N62" s="219"/>
      <c r="O62" s="219"/>
      <c r="P62" s="254"/>
      <c r="Q62" s="238"/>
      <c r="R62" s="238"/>
      <c r="S62" s="238"/>
      <c r="T62" s="238"/>
      <c r="U62" s="238"/>
    </row>
    <row r="63" spans="1:21" s="220" customFormat="1" ht="15.75">
      <c r="A63" s="212"/>
      <c r="N63" s="219"/>
      <c r="O63" s="219"/>
      <c r="P63" s="73"/>
      <c r="Q63" s="250"/>
      <c r="R63" s="250"/>
      <c r="S63" s="238"/>
      <c r="T63" s="238"/>
      <c r="U63" s="238"/>
    </row>
    <row r="64" spans="1:21" s="220" customFormat="1" ht="15.75">
      <c r="A64" s="212"/>
      <c r="N64" s="219"/>
      <c r="O64" s="219"/>
      <c r="P64" s="73"/>
      <c r="Q64" s="250"/>
      <c r="R64" s="250"/>
      <c r="S64" s="238"/>
      <c r="T64" s="238"/>
      <c r="U64" s="238"/>
    </row>
    <row r="65" spans="1:21" s="220" customFormat="1" ht="15.75">
      <c r="A65" s="212"/>
      <c r="N65" s="219"/>
      <c r="O65" s="219"/>
      <c r="P65" s="254"/>
      <c r="Q65" s="238"/>
      <c r="R65" s="238"/>
      <c r="S65" s="238"/>
      <c r="T65" s="238"/>
      <c r="U65" s="238"/>
    </row>
    <row r="66" spans="1:21" s="220" customFormat="1" ht="15.75">
      <c r="A66" s="212"/>
      <c r="N66" s="219"/>
      <c r="O66" s="219"/>
      <c r="P66" s="254"/>
      <c r="Q66" s="238"/>
      <c r="R66" s="238"/>
      <c r="S66" s="238"/>
      <c r="T66" s="238"/>
      <c r="U66" s="238"/>
    </row>
    <row r="67" spans="1:21" s="220" customFormat="1" ht="15.75">
      <c r="A67" s="212"/>
      <c r="N67" s="219"/>
      <c r="O67" s="219"/>
      <c r="P67" s="254"/>
      <c r="Q67" s="238"/>
      <c r="R67" s="238"/>
      <c r="S67" s="238"/>
      <c r="T67" s="238"/>
      <c r="U67" s="238"/>
    </row>
    <row r="68" spans="1:21" s="220" customFormat="1" ht="15.75">
      <c r="A68" s="212"/>
      <c r="N68" s="219"/>
      <c r="O68" s="219"/>
      <c r="P68" s="254"/>
      <c r="Q68" s="238"/>
      <c r="R68" s="238"/>
      <c r="S68" s="238"/>
      <c r="T68" s="238"/>
      <c r="U68" s="238"/>
    </row>
    <row r="69" spans="1:21" s="220" customFormat="1" ht="15.75">
      <c r="A69" s="212"/>
      <c r="N69" s="219"/>
      <c r="O69" s="219"/>
      <c r="P69" s="254"/>
      <c r="Q69" s="238"/>
      <c r="R69" s="238"/>
      <c r="S69" s="238"/>
      <c r="T69" s="238"/>
      <c r="U69" s="238"/>
    </row>
    <row r="70" spans="1:21" s="220" customFormat="1" ht="15.75">
      <c r="A70" s="212"/>
      <c r="N70" s="219"/>
      <c r="O70" s="219"/>
      <c r="P70" s="254"/>
      <c r="Q70" s="238"/>
      <c r="R70" s="238"/>
      <c r="S70" s="238"/>
      <c r="T70" s="238"/>
      <c r="U70" s="238"/>
    </row>
    <row r="71" spans="1:21" s="220" customFormat="1" ht="15.75">
      <c r="A71" s="212"/>
      <c r="N71" s="219"/>
      <c r="O71" s="219"/>
      <c r="P71" s="254"/>
      <c r="Q71" s="238"/>
      <c r="R71" s="238"/>
      <c r="S71" s="238"/>
      <c r="T71" s="238"/>
      <c r="U71" s="238"/>
    </row>
    <row r="72" spans="1:21" s="220" customFormat="1" ht="15.75">
      <c r="A72" s="212"/>
      <c r="N72" s="219"/>
      <c r="O72" s="219"/>
      <c r="P72" s="254"/>
      <c r="Q72" s="238"/>
      <c r="R72" s="238"/>
      <c r="S72" s="238"/>
      <c r="T72" s="238"/>
      <c r="U72" s="238"/>
    </row>
    <row r="73" spans="1:21" s="220" customFormat="1" ht="15.75">
      <c r="A73" s="212"/>
      <c r="N73" s="219"/>
      <c r="O73" s="219"/>
      <c r="P73" s="254"/>
      <c r="Q73" s="238"/>
      <c r="R73" s="238"/>
      <c r="S73" s="238"/>
      <c r="T73" s="238"/>
      <c r="U73" s="238"/>
    </row>
    <row r="74" spans="1:21" s="220" customFormat="1" ht="15.75">
      <c r="A74" s="212"/>
      <c r="N74" s="219"/>
      <c r="O74" s="219"/>
      <c r="P74" s="254"/>
      <c r="Q74" s="238"/>
      <c r="R74" s="238"/>
      <c r="S74" s="238"/>
      <c r="T74" s="238"/>
      <c r="U74" s="238"/>
    </row>
    <row r="75" spans="1:21" s="220" customFormat="1" ht="15.75">
      <c r="A75" s="212"/>
      <c r="N75" s="219"/>
      <c r="O75" s="219"/>
      <c r="P75" s="254"/>
      <c r="Q75" s="238"/>
      <c r="R75" s="238"/>
      <c r="S75" s="238"/>
      <c r="T75" s="238"/>
      <c r="U75" s="238"/>
    </row>
    <row r="76" spans="1:21" s="220" customFormat="1" ht="15.75">
      <c r="A76" s="212"/>
      <c r="N76" s="219"/>
      <c r="O76" s="219"/>
      <c r="P76" s="254"/>
      <c r="Q76" s="238"/>
      <c r="R76" s="238"/>
      <c r="S76" s="238"/>
      <c r="T76" s="238"/>
      <c r="U76" s="238"/>
    </row>
    <row r="77" spans="1:21" s="220" customFormat="1" ht="15.75">
      <c r="A77" s="212"/>
      <c r="N77" s="219"/>
      <c r="O77" s="219"/>
      <c r="P77" s="254"/>
      <c r="Q77" s="238"/>
      <c r="R77" s="238"/>
      <c r="S77" s="238"/>
      <c r="T77" s="238"/>
      <c r="U77" s="238"/>
    </row>
    <row r="78" spans="1:220" s="220" customFormat="1" ht="16.5" customHeight="1">
      <c r="A78" s="212"/>
      <c r="N78" s="225"/>
      <c r="O78" s="225"/>
      <c r="P78" s="253"/>
      <c r="Q78" s="249"/>
      <c r="R78" s="249"/>
      <c r="S78" s="249"/>
      <c r="T78" s="249"/>
      <c r="U78" s="249"/>
      <c r="V78" s="226"/>
      <c r="W78" s="226"/>
      <c r="Y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</row>
    <row r="79" spans="1:220" s="220" customFormat="1" ht="15" customHeight="1">
      <c r="A79" s="212"/>
      <c r="N79" s="225"/>
      <c r="O79" s="225"/>
      <c r="P79" s="253"/>
      <c r="Q79" s="249"/>
      <c r="R79" s="249"/>
      <c r="S79" s="249"/>
      <c r="T79" s="249"/>
      <c r="U79" s="249"/>
      <c r="V79" s="226"/>
      <c r="W79" s="226"/>
      <c r="Y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6"/>
      <c r="AV79" s="226"/>
      <c r="AW79" s="226"/>
      <c r="AX79" s="226"/>
      <c r="AY79" s="226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6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6"/>
      <c r="BZ79" s="226"/>
      <c r="CA79" s="226"/>
      <c r="CB79" s="226"/>
      <c r="CC79" s="226"/>
      <c r="CD79" s="226"/>
      <c r="CE79" s="226"/>
      <c r="CF79" s="226"/>
      <c r="CG79" s="226"/>
      <c r="CH79" s="226"/>
      <c r="CI79" s="226"/>
      <c r="CJ79" s="226"/>
      <c r="CK79" s="226"/>
      <c r="CL79" s="226"/>
      <c r="CM79" s="226"/>
      <c r="CN79" s="226"/>
      <c r="CO79" s="226"/>
      <c r="CP79" s="226"/>
      <c r="CQ79" s="226"/>
      <c r="CR79" s="226"/>
      <c r="CS79" s="226"/>
      <c r="CT79" s="226"/>
      <c r="CU79" s="226"/>
      <c r="CV79" s="226"/>
      <c r="CW79" s="226"/>
      <c r="CX79" s="226"/>
      <c r="CY79" s="226"/>
      <c r="CZ79" s="226"/>
      <c r="DA79" s="226"/>
      <c r="DB79" s="226"/>
      <c r="DC79" s="226"/>
      <c r="DD79" s="226"/>
      <c r="DE79" s="226"/>
      <c r="DF79" s="226"/>
      <c r="DG79" s="226"/>
      <c r="DH79" s="226"/>
      <c r="DI79" s="226"/>
      <c r="DJ79" s="226"/>
      <c r="DK79" s="226"/>
      <c r="DL79" s="226"/>
      <c r="DM79" s="226"/>
      <c r="DN79" s="226"/>
      <c r="DO79" s="226"/>
      <c r="DP79" s="226"/>
      <c r="DQ79" s="226"/>
      <c r="DR79" s="226"/>
      <c r="DS79" s="226"/>
      <c r="DT79" s="226"/>
      <c r="DU79" s="226"/>
      <c r="DV79" s="226"/>
      <c r="DW79" s="226"/>
      <c r="DX79" s="226"/>
      <c r="DY79" s="226"/>
      <c r="DZ79" s="226"/>
      <c r="EA79" s="226"/>
      <c r="EB79" s="226"/>
      <c r="EC79" s="226"/>
      <c r="ED79" s="226"/>
      <c r="EE79" s="226"/>
      <c r="EF79" s="226"/>
      <c r="EG79" s="226"/>
      <c r="EH79" s="226"/>
      <c r="EI79" s="226"/>
      <c r="EJ79" s="226"/>
      <c r="EK79" s="226"/>
      <c r="EL79" s="226"/>
      <c r="EM79" s="226"/>
      <c r="EN79" s="226"/>
      <c r="EO79" s="226"/>
      <c r="EP79" s="226"/>
      <c r="EQ79" s="226"/>
      <c r="ER79" s="226"/>
      <c r="ES79" s="226"/>
      <c r="ET79" s="226"/>
      <c r="EU79" s="226"/>
      <c r="EV79" s="226"/>
      <c r="EW79" s="226"/>
      <c r="EX79" s="226"/>
      <c r="EY79" s="226"/>
      <c r="EZ79" s="226"/>
      <c r="FA79" s="226"/>
      <c r="FB79" s="226"/>
      <c r="FC79" s="226"/>
      <c r="FD79" s="226"/>
      <c r="FE79" s="226"/>
      <c r="FF79" s="226"/>
      <c r="FG79" s="226"/>
      <c r="FH79" s="226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6"/>
      <c r="FW79" s="226"/>
      <c r="FX79" s="226"/>
      <c r="FY79" s="226"/>
      <c r="FZ79" s="226"/>
      <c r="GA79" s="226"/>
      <c r="GB79" s="226"/>
      <c r="GC79" s="226"/>
      <c r="GD79" s="226"/>
      <c r="GE79" s="226"/>
      <c r="GF79" s="226"/>
      <c r="GG79" s="226"/>
      <c r="GH79" s="226"/>
      <c r="GI79" s="226"/>
      <c r="GJ79" s="226"/>
      <c r="GK79" s="226"/>
      <c r="GL79" s="226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6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</row>
    <row r="80" spans="1:220" s="220" customFormat="1" ht="15" customHeight="1">
      <c r="A80" s="212"/>
      <c r="N80" s="225"/>
      <c r="O80" s="225"/>
      <c r="P80" s="253"/>
      <c r="Q80" s="249"/>
      <c r="R80" s="249"/>
      <c r="S80" s="249"/>
      <c r="T80" s="249"/>
      <c r="U80" s="249"/>
      <c r="V80" s="226"/>
      <c r="W80" s="226"/>
      <c r="Y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</row>
    <row r="81" spans="1:220" s="220" customFormat="1" ht="15" customHeight="1">
      <c r="A81" s="212"/>
      <c r="N81" s="225"/>
      <c r="O81" s="225"/>
      <c r="P81" s="253"/>
      <c r="Q81" s="249"/>
      <c r="R81" s="249"/>
      <c r="S81" s="249"/>
      <c r="T81" s="249"/>
      <c r="U81" s="249"/>
      <c r="V81" s="226"/>
      <c r="W81" s="226"/>
      <c r="Y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</row>
    <row r="82" spans="1:220" s="220" customFormat="1" ht="19.5" customHeight="1">
      <c r="A82" s="212"/>
      <c r="N82" s="225"/>
      <c r="O82" s="225"/>
      <c r="P82" s="253"/>
      <c r="Q82" s="249"/>
      <c r="R82" s="249"/>
      <c r="S82" s="249"/>
      <c r="T82" s="249"/>
      <c r="U82" s="249"/>
      <c r="V82" s="226"/>
      <c r="W82" s="226"/>
      <c r="Y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6"/>
      <c r="AS82" s="226"/>
      <c r="AT82" s="226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6"/>
      <c r="CA82" s="226"/>
      <c r="CB82" s="226"/>
      <c r="CC82" s="226"/>
      <c r="CD82" s="226"/>
      <c r="CE82" s="226"/>
      <c r="CF82" s="226"/>
      <c r="CG82" s="226"/>
      <c r="CH82" s="226"/>
      <c r="CI82" s="226"/>
      <c r="CJ82" s="226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  <c r="GR82" s="226"/>
      <c r="GS82" s="226"/>
      <c r="GT82" s="226"/>
      <c r="GU82" s="226"/>
      <c r="GV82" s="226"/>
      <c r="GW82" s="226"/>
      <c r="GX82" s="226"/>
      <c r="GY82" s="226"/>
      <c r="GZ82" s="226"/>
      <c r="HA82" s="226"/>
      <c r="HB82" s="226"/>
      <c r="HC82" s="226"/>
      <c r="HD82" s="226"/>
      <c r="HE82" s="226"/>
      <c r="HF82" s="226"/>
      <c r="HG82" s="226"/>
      <c r="HH82" s="226"/>
      <c r="HI82" s="226"/>
      <c r="HJ82" s="226"/>
      <c r="HK82" s="226"/>
      <c r="HL82" s="226"/>
    </row>
    <row r="83" spans="1:21" s="220" customFormat="1" ht="15.75">
      <c r="A83" s="212"/>
      <c r="N83" s="219"/>
      <c r="O83" s="219"/>
      <c r="P83" s="254"/>
      <c r="Q83" s="238"/>
      <c r="R83" s="238"/>
      <c r="S83" s="238"/>
      <c r="T83" s="238"/>
      <c r="U83" s="238"/>
    </row>
    <row r="84" spans="1:21" s="220" customFormat="1" ht="15.75">
      <c r="A84" s="212"/>
      <c r="N84" s="219"/>
      <c r="O84" s="219"/>
      <c r="P84" s="254"/>
      <c r="Q84" s="238"/>
      <c r="R84" s="238"/>
      <c r="S84" s="238"/>
      <c r="T84" s="238"/>
      <c r="U84" s="238"/>
    </row>
    <row r="85" spans="1:21" s="220" customFormat="1" ht="15.75">
      <c r="A85" s="212"/>
      <c r="N85" s="219"/>
      <c r="O85" s="219"/>
      <c r="P85" s="254"/>
      <c r="Q85" s="238"/>
      <c r="R85" s="238"/>
      <c r="S85" s="238"/>
      <c r="T85" s="238"/>
      <c r="U85" s="238"/>
    </row>
    <row r="86" spans="1:21" s="220" customFormat="1" ht="15.75">
      <c r="A86" s="212"/>
      <c r="N86" s="219"/>
      <c r="O86" s="219"/>
      <c r="P86" s="254"/>
      <c r="Q86" s="238"/>
      <c r="R86" s="238"/>
      <c r="S86" s="238"/>
      <c r="T86" s="238"/>
      <c r="U86" s="238"/>
    </row>
    <row r="87" spans="1:21" s="220" customFormat="1" ht="15.75">
      <c r="A87" s="212"/>
      <c r="N87" s="219"/>
      <c r="O87" s="219"/>
      <c r="P87" s="254"/>
      <c r="Q87" s="238"/>
      <c r="R87" s="238"/>
      <c r="S87" s="238"/>
      <c r="T87" s="238"/>
      <c r="U87" s="238"/>
    </row>
    <row r="88" spans="1:21" s="220" customFormat="1" ht="15.75">
      <c r="A88" s="212"/>
      <c r="C88" s="223"/>
      <c r="D88" s="223"/>
      <c r="E88" s="223"/>
      <c r="F88" s="223"/>
      <c r="G88" s="223"/>
      <c r="H88" s="223"/>
      <c r="I88" s="223"/>
      <c r="J88" s="212"/>
      <c r="K88" s="224"/>
      <c r="L88" s="224"/>
      <c r="M88" s="218"/>
      <c r="N88" s="219"/>
      <c r="O88" s="219"/>
      <c r="P88" s="254"/>
      <c r="Q88" s="238"/>
      <c r="R88" s="238"/>
      <c r="S88" s="238"/>
      <c r="T88" s="238"/>
      <c r="U88" s="238"/>
    </row>
    <row r="89" spans="1:21" s="220" customFormat="1" ht="15.75">
      <c r="A89" s="212"/>
      <c r="C89" s="223"/>
      <c r="D89" s="223"/>
      <c r="E89" s="223"/>
      <c r="F89" s="223"/>
      <c r="G89" s="223"/>
      <c r="H89" s="223"/>
      <c r="I89" s="223"/>
      <c r="J89" s="212"/>
      <c r="K89" s="224"/>
      <c r="L89" s="224"/>
      <c r="M89" s="218"/>
      <c r="N89" s="219"/>
      <c r="O89" s="219"/>
      <c r="P89" s="254"/>
      <c r="Q89" s="238"/>
      <c r="R89" s="238"/>
      <c r="S89" s="238"/>
      <c r="T89" s="238"/>
      <c r="U89" s="238"/>
    </row>
    <row r="90" spans="1:21" s="220" customFormat="1" ht="15.75">
      <c r="A90" s="212"/>
      <c r="C90" s="223"/>
      <c r="D90" s="223"/>
      <c r="E90" s="223"/>
      <c r="F90" s="223"/>
      <c r="G90" s="223"/>
      <c r="H90" s="223"/>
      <c r="I90" s="223"/>
      <c r="J90" s="212"/>
      <c r="K90" s="224"/>
      <c r="L90" s="224"/>
      <c r="M90" s="218"/>
      <c r="N90" s="219"/>
      <c r="O90" s="219"/>
      <c r="P90" s="254"/>
      <c r="Q90" s="238"/>
      <c r="R90" s="238"/>
      <c r="S90" s="238"/>
      <c r="T90" s="238"/>
      <c r="U90" s="238"/>
    </row>
    <row r="91" spans="1:21" s="220" customFormat="1" ht="15.75">
      <c r="A91" s="212"/>
      <c r="C91" s="223"/>
      <c r="D91" s="223"/>
      <c r="E91" s="223"/>
      <c r="F91" s="223"/>
      <c r="G91" s="223"/>
      <c r="H91" s="223"/>
      <c r="I91" s="223"/>
      <c r="J91" s="212"/>
      <c r="K91" s="224"/>
      <c r="L91" s="224"/>
      <c r="M91" s="218"/>
      <c r="N91" s="219"/>
      <c r="O91" s="219"/>
      <c r="P91" s="254"/>
      <c r="Q91" s="238"/>
      <c r="R91" s="238"/>
      <c r="S91" s="238"/>
      <c r="T91" s="238"/>
      <c r="U91" s="238"/>
    </row>
    <row r="92" spans="1:21" s="220" customFormat="1" ht="15.75">
      <c r="A92" s="212"/>
      <c r="C92" s="223"/>
      <c r="D92" s="223"/>
      <c r="E92" s="223"/>
      <c r="F92" s="223"/>
      <c r="G92" s="223"/>
      <c r="H92" s="223"/>
      <c r="I92" s="223"/>
      <c r="J92" s="212"/>
      <c r="K92" s="224"/>
      <c r="L92" s="224"/>
      <c r="M92" s="218"/>
      <c r="N92" s="219"/>
      <c r="O92" s="219"/>
      <c r="P92" s="254"/>
      <c r="Q92" s="238"/>
      <c r="R92" s="238"/>
      <c r="S92" s="238"/>
      <c r="T92" s="238"/>
      <c r="U92" s="238"/>
    </row>
    <row r="93" spans="1:21" s="220" customFormat="1" ht="15">
      <c r="A93" s="227"/>
      <c r="C93" s="214"/>
      <c r="D93" s="214"/>
      <c r="E93" s="214"/>
      <c r="F93" s="228"/>
      <c r="G93" s="228"/>
      <c r="H93" s="214"/>
      <c r="I93" s="229"/>
      <c r="J93" s="214"/>
      <c r="K93" s="214"/>
      <c r="L93" s="214"/>
      <c r="M93" s="214"/>
      <c r="N93" s="219"/>
      <c r="O93" s="219"/>
      <c r="P93" s="254"/>
      <c r="Q93" s="238"/>
      <c r="R93" s="238"/>
      <c r="S93" s="238"/>
      <c r="T93" s="238"/>
      <c r="U93" s="238"/>
    </row>
    <row r="94" spans="1:21" s="220" customFormat="1" ht="15.75">
      <c r="A94" s="230"/>
      <c r="C94" s="214"/>
      <c r="D94" s="214"/>
      <c r="E94" s="214"/>
      <c r="F94" s="228"/>
      <c r="G94" s="228"/>
      <c r="H94" s="214"/>
      <c r="I94" s="229"/>
      <c r="J94" s="214"/>
      <c r="K94" s="214"/>
      <c r="L94" s="214"/>
      <c r="M94" s="214"/>
      <c r="N94" s="219"/>
      <c r="O94" s="219"/>
      <c r="P94" s="254"/>
      <c r="Q94" s="238"/>
      <c r="R94" s="238"/>
      <c r="S94" s="238"/>
      <c r="T94" s="238"/>
      <c r="U94" s="238"/>
    </row>
    <row r="95" spans="1:21" s="220" customFormat="1" ht="15">
      <c r="A95" s="227"/>
      <c r="C95" s="214"/>
      <c r="D95" s="214"/>
      <c r="E95" s="214"/>
      <c r="F95" s="228"/>
      <c r="G95" s="228"/>
      <c r="H95" s="231"/>
      <c r="I95" s="229"/>
      <c r="J95" s="214"/>
      <c r="K95" s="214"/>
      <c r="L95" s="214"/>
      <c r="M95" s="214"/>
      <c r="N95" s="219"/>
      <c r="O95" s="219"/>
      <c r="P95" s="254"/>
      <c r="Q95" s="238"/>
      <c r="R95" s="238"/>
      <c r="S95" s="238"/>
      <c r="T95" s="238"/>
      <c r="U95" s="238"/>
    </row>
    <row r="96" spans="1:21" s="220" customFormat="1" ht="15">
      <c r="A96" s="227"/>
      <c r="C96" s="214"/>
      <c r="D96" s="214"/>
      <c r="E96" s="214"/>
      <c r="F96" s="228"/>
      <c r="G96" s="228"/>
      <c r="H96" s="214"/>
      <c r="I96" s="229"/>
      <c r="J96" s="214"/>
      <c r="K96" s="214"/>
      <c r="L96" s="214"/>
      <c r="M96" s="214"/>
      <c r="N96" s="219"/>
      <c r="O96" s="219"/>
      <c r="P96" s="254"/>
      <c r="Q96" s="238"/>
      <c r="R96" s="238"/>
      <c r="S96" s="238"/>
      <c r="T96" s="238"/>
      <c r="U96" s="238"/>
    </row>
    <row r="97" spans="1:15" ht="15">
      <c r="A97" s="80"/>
      <c r="C97" s="81"/>
      <c r="D97" s="81"/>
      <c r="E97" s="81"/>
      <c r="F97" s="82"/>
      <c r="G97" s="82"/>
      <c r="H97" s="81"/>
      <c r="I97" s="83"/>
      <c r="J97" s="81"/>
      <c r="K97" s="81"/>
      <c r="L97" s="81"/>
      <c r="M97" s="81"/>
      <c r="N97" s="33"/>
      <c r="O97" s="33"/>
    </row>
    <row r="98" spans="1:15" ht="15">
      <c r="A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33"/>
      <c r="O98" s="33"/>
    </row>
    <row r="99" spans="1:15" ht="15">
      <c r="A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33"/>
      <c r="O99" s="33"/>
    </row>
    <row r="100" spans="1:15" ht="15">
      <c r="A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33"/>
      <c r="O100" s="33"/>
    </row>
    <row r="101" spans="1:15" ht="15">
      <c r="A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33"/>
      <c r="O101" s="33"/>
    </row>
    <row r="102" spans="1:15" ht="15">
      <c r="A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33"/>
      <c r="O102" s="33"/>
    </row>
    <row r="103" spans="1:15" ht="15">
      <c r="A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33"/>
      <c r="O103" s="33"/>
    </row>
  </sheetData>
  <sheetProtection password="EAAE" sheet="1"/>
  <mergeCells count="21">
    <mergeCell ref="A6:M6"/>
    <mergeCell ref="I9:L9"/>
    <mergeCell ref="I10:J10"/>
    <mergeCell ref="K10:L10"/>
    <mergeCell ref="F12:L12"/>
    <mergeCell ref="F13:L13"/>
    <mergeCell ref="F14:L14"/>
    <mergeCell ref="F15:L15"/>
    <mergeCell ref="F16:L16"/>
    <mergeCell ref="F17:I17"/>
    <mergeCell ref="H20:L29"/>
    <mergeCell ref="B33:C33"/>
    <mergeCell ref="I33:M33"/>
    <mergeCell ref="J46:L46"/>
    <mergeCell ref="J47:L47"/>
    <mergeCell ref="C35:E35"/>
    <mergeCell ref="C36:E36"/>
    <mergeCell ref="C37:E37"/>
    <mergeCell ref="C40:E40"/>
    <mergeCell ref="J44:L44"/>
    <mergeCell ref="J45:L45"/>
  </mergeCells>
  <dataValidations count="5">
    <dataValidation type="list" allowBlank="1" showInputMessage="1" promptTitle="OHJE" prompt="Valitse oikea vaihtoehto kentän oikeasta laidasta avautuvasta valikosta.&#10;&#10;Voit vaihtoehtoisesti myös kirjoittaa kenttään kattokaltevuuden. &#10;" sqref="F17:I17">
      <formula1>$U$3:$U$10</formula1>
    </dataValidation>
    <dataValidation type="list" showInputMessage="1" promptTitle="OHJE" prompt="Valitse oikea vaihtoehto kentän oikeasta laidasta avautuvasta valikosta.&#10;&#10;Voit halutessasii myös kirjoittaa tähän kenttään. " sqref="C40:E40">
      <formula1>$T$3:$T$15</formula1>
    </dataValidation>
    <dataValidation type="list" showInputMessage="1" promptTitle="OHJE" prompt="Valitse oikea vaihtoehto kentän oikeasta laidasta avautuvasta valikosta.&#10;&#10;Voit halutessasii myös kirjoittaa tähän kenttään. " sqref="C37:E37">
      <formula1>$S$3:$S$5</formula1>
    </dataValidation>
    <dataValidation type="list" showInputMessage="1" promptTitle="OHJE" prompt="Valitse oikea vaihtoehto kentän oikeasta laidasta avautuvasta valikosta.&#10;&#10;Voit halutessasii myös kirjoittaa tähän kenttään. " sqref="C36:E36">
      <formula1>Harjalevyt</formula1>
    </dataValidation>
    <dataValidation type="list" showInputMessage="1" promptTitle="OHJE" prompt="Valitse oikea vaihtoehto kentän oikeasta laidasta avautuvasta valikosta.&#10;&#10;Voit halutessasii myös kirjoittaa tähän kenttään. &#10;" sqref="C35:E35">
      <formula1>Laatat</formula1>
    </dataValidation>
  </dataValidations>
  <printOptions horizontalCentered="1" verticalCentered="1"/>
  <pageMargins left="0.52" right="0.53" top="0.52" bottom="0.77" header="0.5118110236220472" footer="0.5118110236220472"/>
  <pageSetup fitToHeight="1" fitToWidth="1" horizontalDpi="300" verticalDpi="300" orientation="landscape" paperSize="9" scale="56" r:id="rId6"/>
  <headerFooter alignWithMargins="0">
    <oddFooter>&amp;R&amp;F
Tulostettu &amp;D</oddFooter>
  </headerFooter>
  <drawing r:id="rId5"/>
  <legacyDrawing r:id="rId4"/>
  <oleObjects>
    <oleObject progId="Designer.Drawing.7" shapeId="32687026" r:id="rId2"/>
    <oleObject progId="iGrafx.Image.1" shapeId="32687027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N103"/>
  <sheetViews>
    <sheetView showGridLines="0" zoomScale="75" zoomScaleNormal="75" zoomScalePageLayoutView="0" workbookViewId="0" topLeftCell="A1">
      <selection activeCell="F12" sqref="F12"/>
    </sheetView>
  </sheetViews>
  <sheetFormatPr defaultColWidth="12.421875" defaultRowHeight="12.75"/>
  <cols>
    <col min="1" max="8" width="15.00390625" style="14" customWidth="1"/>
    <col min="9" max="14" width="15.140625" style="14" customWidth="1"/>
    <col min="15" max="15" width="21.8515625" style="14" customWidth="1"/>
    <col min="16" max="16" width="40.140625" style="46" customWidth="1"/>
    <col min="17" max="18" width="12.7109375" style="14" customWidth="1"/>
    <col min="19" max="16384" width="12.421875" style="14" customWidth="1"/>
  </cols>
  <sheetData>
    <row r="1" spans="1:222" ht="18" customHeight="1">
      <c r="A1" s="8"/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"/>
      <c r="P1" s="12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</row>
    <row r="2" spans="1:222" ht="18" customHeight="1">
      <c r="A2" s="15"/>
      <c r="B2" s="16"/>
      <c r="C2" s="17"/>
      <c r="D2" s="17"/>
      <c r="E2" s="132" t="s">
        <v>17</v>
      </c>
      <c r="F2" s="17"/>
      <c r="G2" s="17"/>
      <c r="H2" s="17"/>
      <c r="I2" s="17"/>
      <c r="J2" s="17"/>
      <c r="K2" s="17"/>
      <c r="L2" s="17"/>
      <c r="M2" s="17"/>
      <c r="N2" s="17"/>
      <c r="O2" s="2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</row>
    <row r="3" spans="1:222" ht="18" customHeight="1">
      <c r="A3" s="15"/>
      <c r="B3" s="16"/>
      <c r="C3" s="17"/>
      <c r="D3" s="17"/>
      <c r="E3" s="132" t="s">
        <v>16</v>
      </c>
      <c r="F3" s="17"/>
      <c r="G3" s="17"/>
      <c r="H3" s="17"/>
      <c r="I3" s="17"/>
      <c r="J3" s="17"/>
      <c r="K3" s="17"/>
      <c r="L3" s="17"/>
      <c r="M3" s="17"/>
      <c r="N3" s="17"/>
      <c r="O3" s="2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</row>
    <row r="4" spans="1:222" ht="18" customHeight="1">
      <c r="A4" s="15"/>
      <c r="B4" s="16"/>
      <c r="C4" s="17"/>
      <c r="D4" s="17"/>
      <c r="E4" s="132" t="s">
        <v>15</v>
      </c>
      <c r="F4" s="17"/>
      <c r="G4" s="17"/>
      <c r="H4" s="17"/>
      <c r="I4" s="17"/>
      <c r="J4" s="17"/>
      <c r="K4" s="17"/>
      <c r="L4" s="17"/>
      <c r="M4" s="17"/>
      <c r="N4" s="17"/>
      <c r="O4" s="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</row>
    <row r="5" spans="1:222" ht="18" customHeight="1">
      <c r="A5" s="15"/>
      <c r="B5" s="16"/>
      <c r="C5" s="17"/>
      <c r="D5" s="17"/>
      <c r="E5" s="132" t="s">
        <v>14</v>
      </c>
      <c r="F5" s="17"/>
      <c r="G5" s="17"/>
      <c r="H5" s="17"/>
      <c r="I5" s="17"/>
      <c r="J5" s="17"/>
      <c r="K5" s="17"/>
      <c r="L5" s="17"/>
      <c r="M5" s="17"/>
      <c r="N5" s="17"/>
      <c r="O5" s="2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</row>
    <row r="6" spans="1:222" ht="18" customHeight="1" thickBo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  <c r="P6" s="19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</row>
    <row r="7" spans="1:222" ht="36" customHeight="1" thickBot="1">
      <c r="A7" s="205" t="s">
        <v>84</v>
      </c>
      <c r="B7" s="206"/>
      <c r="C7" s="207"/>
      <c r="D7" s="207"/>
      <c r="E7" s="208"/>
      <c r="F7" s="207"/>
      <c r="G7" s="207"/>
      <c r="H7" s="207"/>
      <c r="I7" s="207"/>
      <c r="J7" s="207"/>
      <c r="K7" s="207"/>
      <c r="L7" s="207"/>
      <c r="M7" s="207"/>
      <c r="N7" s="207"/>
      <c r="O7" s="209"/>
      <c r="P7" s="19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</row>
    <row r="8" spans="1:222" ht="16.5" customHeight="1">
      <c r="A8" s="109"/>
      <c r="B8" s="21"/>
      <c r="C8" s="22"/>
      <c r="D8" s="22"/>
      <c r="E8" s="22"/>
      <c r="F8" s="22"/>
      <c r="G8" s="22"/>
      <c r="H8" s="22"/>
      <c r="I8" s="22"/>
      <c r="J8" s="22"/>
      <c r="K8" s="23"/>
      <c r="L8" s="24"/>
      <c r="M8" s="23"/>
      <c r="N8" s="23"/>
      <c r="O8" s="3"/>
      <c r="P8" s="19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</row>
    <row r="9" spans="1:222" ht="18" customHeight="1">
      <c r="A9" s="110"/>
      <c r="C9"/>
      <c r="D9"/>
      <c r="E9"/>
      <c r="F9"/>
      <c r="G9"/>
      <c r="H9"/>
      <c r="I9"/>
      <c r="J9"/>
      <c r="K9"/>
      <c r="L9"/>
      <c r="M9"/>
      <c r="N9"/>
      <c r="O9" s="4"/>
      <c r="P9" s="12"/>
      <c r="Q9" s="12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</row>
    <row r="10" spans="1:222" ht="21.75" customHeight="1">
      <c r="A10" s="110"/>
      <c r="B10" s="142" t="s">
        <v>50</v>
      </c>
      <c r="C10" s="87"/>
      <c r="D10" s="87"/>
      <c r="E10" s="87"/>
      <c r="F10" s="88"/>
      <c r="G10" s="87"/>
      <c r="H10" s="87"/>
      <c r="I10" s="87"/>
      <c r="J10" s="87"/>
      <c r="K10" s="89"/>
      <c r="L10" s="87"/>
      <c r="M10" s="87"/>
      <c r="N10" s="27"/>
      <c r="O10" s="4"/>
      <c r="P10" s="19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</row>
    <row r="11" spans="1:222" ht="16.5" customHeight="1">
      <c r="A11" s="110"/>
      <c r="B11" s="141"/>
      <c r="C11" s="87"/>
      <c r="D11" s="87"/>
      <c r="E11" s="87"/>
      <c r="F11" s="88"/>
      <c r="G11" s="87"/>
      <c r="H11" s="87"/>
      <c r="I11" s="87"/>
      <c r="J11" s="87"/>
      <c r="K11" s="87">
        <v>0</v>
      </c>
      <c r="L11" s="87">
        <v>0</v>
      </c>
      <c r="M11" s="87"/>
      <c r="N11"/>
      <c r="O11" s="4"/>
      <c r="P11" s="19"/>
      <c r="Q11" s="1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s="51" customFormat="1" ht="16.5" customHeight="1">
      <c r="A12" s="121"/>
      <c r="B12" s="99" t="s">
        <v>42</v>
      </c>
      <c r="C12" s="141"/>
      <c r="D12" s="141"/>
      <c r="E12" s="96" t="s">
        <v>34</v>
      </c>
      <c r="F12" s="178">
        <v>1</v>
      </c>
      <c r="G12" s="141" t="s">
        <v>35</v>
      </c>
      <c r="H12" s="141"/>
      <c r="I12" s="141"/>
      <c r="J12" s="141"/>
      <c r="K12" s="141">
        <f>F15*1000</f>
        <v>3000</v>
      </c>
      <c r="L12" s="141">
        <f>F12*1000</f>
        <v>1000</v>
      </c>
      <c r="M12" s="141"/>
      <c r="N12" s="114"/>
      <c r="O12" s="161"/>
      <c r="P12" s="173"/>
      <c r="Q12" s="162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</row>
    <row r="13" spans="1:222" s="51" customFormat="1" ht="16.5" customHeight="1">
      <c r="A13" s="121"/>
      <c r="B13" s="99" t="s">
        <v>43</v>
      </c>
      <c r="C13" s="141"/>
      <c r="D13" s="141"/>
      <c r="E13" s="96"/>
      <c r="F13" s="174"/>
      <c r="G13" s="141"/>
      <c r="H13" s="141"/>
      <c r="I13" s="141"/>
      <c r="J13" s="141"/>
      <c r="K13" s="175"/>
      <c r="L13" s="141"/>
      <c r="M13" s="141"/>
      <c r="N13" s="114"/>
      <c r="O13" s="161"/>
      <c r="P13" s="173"/>
      <c r="Q13" s="162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</row>
    <row r="14" spans="1:222" s="51" customFormat="1" ht="16.5" customHeight="1">
      <c r="A14" s="121"/>
      <c r="B14" s="139"/>
      <c r="C14" s="139"/>
      <c r="D14" s="139"/>
      <c r="E14" s="140"/>
      <c r="F14" s="139"/>
      <c r="G14" s="139"/>
      <c r="H14" s="141"/>
      <c r="I14" s="141"/>
      <c r="J14" s="141"/>
      <c r="K14" s="175"/>
      <c r="L14" s="141"/>
      <c r="M14" s="141"/>
      <c r="N14" s="114"/>
      <c r="O14" s="161"/>
      <c r="P14" s="173"/>
      <c r="Q14" s="162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</row>
    <row r="15" spans="1:222" s="51" customFormat="1" ht="16.5" customHeight="1">
      <c r="A15" s="121"/>
      <c r="B15" s="99" t="s">
        <v>36</v>
      </c>
      <c r="C15" s="141"/>
      <c r="D15" s="141"/>
      <c r="E15" s="96" t="s">
        <v>37</v>
      </c>
      <c r="F15" s="177">
        <v>3</v>
      </c>
      <c r="G15" s="141" t="s">
        <v>35</v>
      </c>
      <c r="H15" s="141"/>
      <c r="I15" s="141"/>
      <c r="J15" s="141"/>
      <c r="K15" s="141"/>
      <c r="L15" s="141"/>
      <c r="M15" s="141"/>
      <c r="N15" s="114"/>
      <c r="O15" s="161"/>
      <c r="P15" s="173"/>
      <c r="Q15" s="162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</row>
    <row r="16" spans="1:222" ht="16.5" customHeight="1">
      <c r="A16" s="110"/>
      <c r="B16" s="141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/>
      <c r="O16" s="4"/>
      <c r="P16" s="19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6.5" customHeight="1">
      <c r="A17" s="110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/>
      <c r="O17" s="4"/>
      <c r="P17" s="19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ht="16.5" customHeight="1">
      <c r="A18" s="110"/>
      <c r="B18" s="101" t="s">
        <v>49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/>
      <c r="O18" s="4"/>
      <c r="P18" s="19"/>
      <c r="Q18" s="12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222" ht="16.5" customHeight="1">
      <c r="A19" s="110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91"/>
      <c r="M19" s="91"/>
      <c r="N19"/>
      <c r="O19" s="4"/>
      <c r="P19" s="19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</row>
    <row r="20" spans="1:222" s="144" customFormat="1" ht="21.75" customHeight="1">
      <c r="A20" s="143"/>
      <c r="B20" s="179" t="s">
        <v>44</v>
      </c>
      <c r="C20" s="180"/>
      <c r="D20" s="181"/>
      <c r="E20" s="179" t="s">
        <v>45</v>
      </c>
      <c r="F20" s="181"/>
      <c r="G20" s="306" t="s">
        <v>46</v>
      </c>
      <c r="H20" s="307"/>
      <c r="L20" s="145"/>
      <c r="M20" s="146"/>
      <c r="N20" s="176"/>
      <c r="O20" s="147"/>
      <c r="P20" s="148"/>
      <c r="Q20" s="149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50"/>
      <c r="FL20" s="150"/>
      <c r="FM20" s="150"/>
      <c r="FN20" s="150"/>
      <c r="FO20" s="150"/>
      <c r="FP20" s="150"/>
      <c r="FQ20" s="150"/>
      <c r="FR20" s="150"/>
      <c r="FS20" s="150"/>
      <c r="FT20" s="150"/>
      <c r="FU20" s="150"/>
      <c r="FV20" s="150"/>
      <c r="FW20" s="150"/>
      <c r="FX20" s="150"/>
      <c r="FY20" s="150"/>
      <c r="FZ20" s="150"/>
      <c r="GA20" s="150"/>
      <c r="GB20" s="150"/>
      <c r="GC20" s="150"/>
      <c r="GD20" s="150"/>
      <c r="GE20" s="150"/>
      <c r="GF20" s="150"/>
      <c r="GG20" s="150"/>
      <c r="GH20" s="150"/>
      <c r="GI20" s="150"/>
      <c r="GJ20" s="150"/>
      <c r="GK20" s="150"/>
      <c r="GL20" s="150"/>
      <c r="GM20" s="150"/>
      <c r="GN20" s="150"/>
      <c r="GO20" s="150"/>
      <c r="GP20" s="150"/>
      <c r="GQ20" s="150"/>
      <c r="GR20" s="150"/>
      <c r="GS20" s="150"/>
      <c r="GT20" s="150"/>
      <c r="GU20" s="150"/>
      <c r="GV20" s="150"/>
      <c r="GW20" s="150"/>
      <c r="GX20" s="150"/>
      <c r="GY20" s="150"/>
      <c r="GZ20" s="150"/>
      <c r="HA20" s="150"/>
      <c r="HB20" s="150"/>
      <c r="HC20" s="150"/>
      <c r="HD20" s="150"/>
      <c r="HE20" s="150"/>
      <c r="HF20" s="150"/>
      <c r="HG20" s="150"/>
      <c r="HH20" s="150"/>
      <c r="HI20" s="150"/>
      <c r="HJ20" s="150"/>
      <c r="HK20" s="150"/>
      <c r="HL20" s="150"/>
      <c r="HM20" s="150"/>
      <c r="HN20" s="150"/>
    </row>
    <row r="21" spans="1:222" ht="16.5" customHeight="1">
      <c r="A21" s="110"/>
      <c r="B21" s="182"/>
      <c r="C21" s="183"/>
      <c r="D21" s="184"/>
      <c r="E21" s="182"/>
      <c r="F21" s="184"/>
      <c r="G21" s="183"/>
      <c r="H21" s="184"/>
      <c r="L21" s="87"/>
      <c r="M21" s="94"/>
      <c r="N21"/>
      <c r="O21" s="4"/>
      <c r="P21" s="19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</row>
    <row r="22" spans="1:222" s="144" customFormat="1" ht="25.5" customHeight="1">
      <c r="A22" s="143"/>
      <c r="B22" s="197">
        <f>IF($F$12&lt;$F$15,$F$12/$F$12,$F$12/$F$15)</f>
        <v>1</v>
      </c>
      <c r="C22" s="198" t="s">
        <v>38</v>
      </c>
      <c r="D22" s="199">
        <f>IF($F$12&lt;$F$15,$F$15/$F$12,$F$15/$F$15)</f>
        <v>3</v>
      </c>
      <c r="E22" s="200">
        <f>DEGREES(ATAN(B22/D22))</f>
        <v>18.43494882292201</v>
      </c>
      <c r="F22" s="201" t="s">
        <v>47</v>
      </c>
      <c r="G22" s="202">
        <f>B22/D22*100</f>
        <v>33.33333333333333</v>
      </c>
      <c r="H22" s="201" t="s">
        <v>6</v>
      </c>
      <c r="L22" s="145"/>
      <c r="M22" s="146"/>
      <c r="O22" s="147"/>
      <c r="P22" s="148"/>
      <c r="Q22" s="149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50"/>
      <c r="FL22" s="150"/>
      <c r="FM22" s="150"/>
      <c r="FN22" s="150"/>
      <c r="FO22" s="150"/>
      <c r="FP22" s="150"/>
      <c r="FQ22" s="150"/>
      <c r="FR22" s="150"/>
      <c r="FS22" s="150"/>
      <c r="FT22" s="150"/>
      <c r="FU22" s="150"/>
      <c r="FV22" s="150"/>
      <c r="FW22" s="150"/>
      <c r="FX22" s="150"/>
      <c r="FY22" s="150"/>
      <c r="FZ22" s="150"/>
      <c r="GA22" s="150"/>
      <c r="GB22" s="150"/>
      <c r="GC22" s="150"/>
      <c r="GD22" s="150"/>
      <c r="GE22" s="150"/>
      <c r="GF22" s="150"/>
      <c r="GG22" s="150"/>
      <c r="GH22" s="150"/>
      <c r="GI22" s="150"/>
      <c r="GJ22" s="150"/>
      <c r="GK22" s="150"/>
      <c r="GL22" s="150"/>
      <c r="GM22" s="150"/>
      <c r="GN22" s="150"/>
      <c r="GO22" s="150"/>
      <c r="GP22" s="150"/>
      <c r="GQ22" s="150"/>
      <c r="GR22" s="150"/>
      <c r="GS22" s="150"/>
      <c r="GT22" s="150"/>
      <c r="GU22" s="150"/>
      <c r="GV22" s="150"/>
      <c r="GW22" s="150"/>
      <c r="GX22" s="150"/>
      <c r="GY22" s="150"/>
      <c r="GZ22" s="150"/>
      <c r="HA22" s="150"/>
      <c r="HB22" s="150"/>
      <c r="HC22" s="150"/>
      <c r="HD22" s="150"/>
      <c r="HE22" s="150"/>
      <c r="HF22" s="150"/>
      <c r="HG22" s="150"/>
      <c r="HH22" s="150"/>
      <c r="HI22" s="150"/>
      <c r="HJ22" s="150"/>
      <c r="HK22" s="150"/>
      <c r="HL22" s="150"/>
      <c r="HM22" s="150"/>
      <c r="HN22" s="150"/>
    </row>
    <row r="23" spans="1:222" ht="15" customHeight="1">
      <c r="A23" s="110"/>
      <c r="B23" s="95"/>
      <c r="C23" s="96"/>
      <c r="D23" s="97"/>
      <c r="E23" s="98"/>
      <c r="F23" s="99"/>
      <c r="G23" s="99"/>
      <c r="H23" s="99"/>
      <c r="I23" s="99"/>
      <c r="J23" s="99"/>
      <c r="K23" s="92"/>
      <c r="L23" s="92"/>
      <c r="M23" s="93"/>
      <c r="O23" s="4"/>
      <c r="P23" s="19"/>
      <c r="Q23"/>
      <c r="R2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</row>
    <row r="24" spans="1:222" ht="15" customHeight="1">
      <c r="A24" s="110"/>
      <c r="B24" s="87"/>
      <c r="C24" s="100"/>
      <c r="D24" s="87"/>
      <c r="E24" s="87"/>
      <c r="F24" s="87"/>
      <c r="G24" s="87"/>
      <c r="H24" s="87"/>
      <c r="I24" s="87"/>
      <c r="J24" s="87"/>
      <c r="K24" s="87"/>
      <c r="L24" s="87"/>
      <c r="M24" s="94"/>
      <c r="O24" s="4"/>
      <c r="P24" s="19"/>
      <c r="Q24"/>
      <c r="R2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</row>
    <row r="25" spans="1:222" ht="18.75" customHeight="1">
      <c r="A25" s="110"/>
      <c r="C25" s="308" t="s">
        <v>85</v>
      </c>
      <c r="D25" s="309"/>
      <c r="E25" s="309"/>
      <c r="F25" s="309"/>
      <c r="G25" s="309"/>
      <c r="H25" s="87"/>
      <c r="I25" s="87"/>
      <c r="J25" s="87"/>
      <c r="K25" s="87"/>
      <c r="L25" s="87"/>
      <c r="M25" s="87"/>
      <c r="O25" s="4"/>
      <c r="P25" s="19"/>
      <c r="Q25"/>
      <c r="R2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</row>
    <row r="26" spans="1:222" ht="18" customHeight="1">
      <c r="A26" s="11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O26" s="4"/>
      <c r="P26" s="19"/>
      <c r="Q26"/>
      <c r="R26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</row>
    <row r="27" spans="1:222" ht="18" customHeight="1">
      <c r="A27" s="11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O27" s="4"/>
      <c r="P27" s="19"/>
      <c r="Q27"/>
      <c r="R27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</row>
    <row r="28" spans="1:18" ht="15.75">
      <c r="A28" s="11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O28" s="4"/>
      <c r="P28" s="19"/>
      <c r="Q28"/>
      <c r="R28"/>
    </row>
    <row r="29" spans="1:21" ht="15.75">
      <c r="A29" s="11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O29" s="4"/>
      <c r="P29" s="19"/>
      <c r="Q29"/>
      <c r="R29"/>
      <c r="S29" s="34"/>
      <c r="T29" s="34"/>
      <c r="U29" s="34"/>
    </row>
    <row r="30" spans="1:21" ht="15.75">
      <c r="A30" s="11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O30" s="4"/>
      <c r="P30" s="19"/>
      <c r="Q30"/>
      <c r="R30"/>
      <c r="S30" s="34"/>
      <c r="T30" s="34"/>
      <c r="U30" s="34"/>
    </row>
    <row r="31" spans="1:21" ht="15.75">
      <c r="A31" s="11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O31" s="4"/>
      <c r="P31" s="19"/>
      <c r="Q31"/>
      <c r="R31"/>
      <c r="S31" s="34"/>
      <c r="T31" s="34"/>
      <c r="U31" s="34"/>
    </row>
    <row r="32" spans="1:18" ht="15.75">
      <c r="A32" s="11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/>
      <c r="O32" s="4"/>
      <c r="Q32"/>
      <c r="R32"/>
    </row>
    <row r="33" spans="1:18" ht="15.75">
      <c r="A33" s="11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/>
      <c r="O33" s="4"/>
      <c r="Q33"/>
      <c r="R33"/>
    </row>
    <row r="34" spans="1:18" ht="15.75">
      <c r="A34" s="110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/>
      <c r="O34" s="4"/>
      <c r="Q34"/>
      <c r="R34"/>
    </row>
    <row r="35" spans="1:18" ht="15.75">
      <c r="A35" s="110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/>
      <c r="O35" s="4"/>
      <c r="Q35"/>
      <c r="R35"/>
    </row>
    <row r="36" spans="1:18" ht="15.75">
      <c r="A36" s="110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/>
      <c r="O36" s="4"/>
      <c r="Q36"/>
      <c r="R36"/>
    </row>
    <row r="37" spans="1:18" ht="15.75">
      <c r="A37" s="110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/>
      <c r="O37" s="4"/>
      <c r="Q37"/>
      <c r="R37"/>
    </row>
    <row r="38" spans="1:21" ht="15.75">
      <c r="A38" s="110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/>
      <c r="O38" s="4"/>
      <c r="Q38"/>
      <c r="R38"/>
      <c r="S38" s="34"/>
      <c r="T38" s="34"/>
      <c r="U38" s="34"/>
    </row>
    <row r="39" spans="1:18" ht="20.25" customHeight="1">
      <c r="A39" s="110"/>
      <c r="K39" s="87"/>
      <c r="L39" s="87"/>
      <c r="M39" s="87"/>
      <c r="N39"/>
      <c r="O39" s="4"/>
      <c r="Q39"/>
      <c r="R39"/>
    </row>
    <row r="40" spans="1:18" ht="20.25" customHeight="1">
      <c r="A40" s="110"/>
      <c r="N40"/>
      <c r="O40" s="4"/>
      <c r="Q40"/>
      <c r="R40"/>
    </row>
    <row r="41" spans="1:18" ht="20.25">
      <c r="A41" s="110"/>
      <c r="B41" s="102" t="s">
        <v>99</v>
      </c>
      <c r="C41" s="103"/>
      <c r="D41" s="103"/>
      <c r="E41" s="103"/>
      <c r="F41" s="103"/>
      <c r="G41" s="103"/>
      <c r="H41" s="103"/>
      <c r="I41" s="104"/>
      <c r="J41" s="105"/>
      <c r="K41" s="105"/>
      <c r="L41" s="105"/>
      <c r="M41" s="105"/>
      <c r="N41" s="105"/>
      <c r="O41" s="4"/>
      <c r="Q41"/>
      <c r="R41"/>
    </row>
    <row r="42" spans="1:18" ht="15.75">
      <c r="A42" s="110"/>
      <c r="B42" s="104"/>
      <c r="C42" s="104"/>
      <c r="D42" s="104"/>
      <c r="E42" s="104"/>
      <c r="F42" s="104"/>
      <c r="G42" s="104"/>
      <c r="H42" s="104"/>
      <c r="I42" s="104"/>
      <c r="J42" s="105"/>
      <c r="K42" s="105"/>
      <c r="L42" s="105"/>
      <c r="M42" s="105"/>
      <c r="N42" s="105"/>
      <c r="O42" s="4"/>
      <c r="Q42"/>
      <c r="R42"/>
    </row>
    <row r="43" spans="1:18" s="51" customFormat="1" ht="18.75">
      <c r="A43" s="121"/>
      <c r="B43" s="185" t="s">
        <v>39</v>
      </c>
      <c r="C43" s="185"/>
      <c r="D43" s="185"/>
      <c r="E43" s="185" t="s">
        <v>40</v>
      </c>
      <c r="F43" s="185"/>
      <c r="G43" s="186"/>
      <c r="H43" s="185" t="s">
        <v>48</v>
      </c>
      <c r="I43" s="187"/>
      <c r="J43" s="186"/>
      <c r="K43" s="186"/>
      <c r="L43" s="186"/>
      <c r="M43" s="186"/>
      <c r="N43" s="186"/>
      <c r="O43" s="161"/>
      <c r="P43" s="119"/>
      <c r="Q43" s="114"/>
      <c r="R43" s="114"/>
    </row>
    <row r="44" spans="1:18" s="51" customFormat="1" ht="18.75">
      <c r="A44" s="121"/>
      <c r="B44" s="187" t="s">
        <v>41</v>
      </c>
      <c r="C44" s="187"/>
      <c r="D44" s="187"/>
      <c r="E44" s="187" t="s">
        <v>51</v>
      </c>
      <c r="F44" s="187"/>
      <c r="G44" s="186"/>
      <c r="H44" s="203" t="s">
        <v>100</v>
      </c>
      <c r="I44" s="187"/>
      <c r="J44" s="186"/>
      <c r="K44" s="186"/>
      <c r="L44" s="186"/>
      <c r="M44" s="186"/>
      <c r="N44" s="186"/>
      <c r="O44" s="161"/>
      <c r="P44" s="119"/>
      <c r="Q44" s="114"/>
      <c r="R44" s="114"/>
    </row>
    <row r="45" spans="1:16" s="51" customFormat="1" ht="18.75">
      <c r="A45" s="121"/>
      <c r="B45" s="187" t="str">
        <f>IF($F$12/$F$15&gt;=1/20,"Loivaharjainen tasakatto","")</f>
        <v>Loivaharjainen tasakatto</v>
      </c>
      <c r="C45" s="187"/>
      <c r="D45" s="187"/>
      <c r="E45" s="187" t="str">
        <f>IF($F$12/$F$15&gt;=1/20,"Saneri-saneerauskate","")</f>
        <v>Saneri-saneerauskate</v>
      </c>
      <c r="F45" s="187"/>
      <c r="G45" s="186"/>
      <c r="H45" s="203" t="str">
        <f>IF($F$12/$F$15&gt;=1/20,"1:20 (n. 3°)","")</f>
        <v>1:20 (n. 3°)</v>
      </c>
      <c r="I45" s="187"/>
      <c r="J45" s="186"/>
      <c r="K45" s="186"/>
      <c r="L45" s="186"/>
      <c r="M45" s="186"/>
      <c r="N45" s="186"/>
      <c r="O45" s="161"/>
      <c r="P45" s="119"/>
    </row>
    <row r="46" spans="1:16" s="51" customFormat="1" ht="18.75">
      <c r="A46" s="121"/>
      <c r="B46" s="187" t="str">
        <f>IF($F$12/$F$15&gt;=1/10,"Loiva harjakatto","")</f>
        <v>Loiva harjakatto</v>
      </c>
      <c r="C46" s="187"/>
      <c r="D46" s="187"/>
      <c r="E46" s="187" t="str">
        <f>IF($F$12/$F$15&gt;=1/10,"Super-Liimari-tiivissaumakate","")</f>
        <v>Super-Liimari-tiivissaumakate</v>
      </c>
      <c r="F46" s="187"/>
      <c r="G46" s="186"/>
      <c r="H46" s="203" t="str">
        <f>IF($F$12/$F$15&gt;=1/10,"1:10 (n. 6°)","")</f>
        <v>1:10 (n. 6°)</v>
      </c>
      <c r="I46" s="187"/>
      <c r="J46" s="186"/>
      <c r="K46" s="186"/>
      <c r="L46" s="186"/>
      <c r="M46" s="186"/>
      <c r="N46" s="186"/>
      <c r="O46" s="161"/>
      <c r="P46" s="119"/>
    </row>
    <row r="47" spans="1:17" s="51" customFormat="1" ht="18.75">
      <c r="A47" s="121"/>
      <c r="B47" s="187" t="str">
        <f>IF($F$12/$F$15&gt;=1/5,"Harjakatto","")</f>
        <v>Harjakatto</v>
      </c>
      <c r="C47" s="187"/>
      <c r="D47" s="187"/>
      <c r="E47" s="187" t="str">
        <f>IF($F$12/$F$15&gt;=1/5,"Super-kattolaatta","")</f>
        <v>Super-kattolaatta</v>
      </c>
      <c r="F47" s="187"/>
      <c r="G47" s="186"/>
      <c r="H47" s="203" t="str">
        <f>IF($F$12/$F$15&gt;=1/5,"1:5 (n. 12°)","")</f>
        <v>1:5 (n. 12°)</v>
      </c>
      <c r="I47" s="187"/>
      <c r="J47" s="186"/>
      <c r="K47" s="186"/>
      <c r="L47" s="186"/>
      <c r="M47" s="186"/>
      <c r="N47" s="186"/>
      <c r="O47" s="161"/>
      <c r="P47" s="119"/>
      <c r="Q47" s="188"/>
    </row>
    <row r="48" spans="1:17" s="51" customFormat="1" ht="18.75">
      <c r="A48" s="121"/>
      <c r="B48" s="187" t="str">
        <f>IF($F$12/$F$15&gt;=1/3,"Harjakatto","")</f>
        <v>Harjakatto</v>
      </c>
      <c r="C48" s="187"/>
      <c r="D48" s="187"/>
      <c r="E48" s="187" t="str">
        <f>IF($F$12/$F$15&gt;=1/3,"Super-Pintari-kolmiorimakate","")</f>
        <v>Super-Pintari-kolmiorimakate</v>
      </c>
      <c r="F48" s="187"/>
      <c r="G48" s="186"/>
      <c r="H48" s="203" t="str">
        <f>IF($F$12/$F$15&gt;=1/3,"1:3 (n. 18°)","")</f>
        <v>1:3 (n. 18°)</v>
      </c>
      <c r="I48" s="187"/>
      <c r="J48" s="186"/>
      <c r="K48" s="186"/>
      <c r="L48" s="186"/>
      <c r="M48" s="186"/>
      <c r="N48" s="186"/>
      <c r="O48" s="161"/>
      <c r="P48" s="188"/>
      <c r="Q48" s="188"/>
    </row>
    <row r="49" spans="1:17" ht="18">
      <c r="A49" s="110"/>
      <c r="B49" s="120"/>
      <c r="C49"/>
      <c r="D49"/>
      <c r="E49"/>
      <c r="F49"/>
      <c r="G49"/>
      <c r="H49"/>
      <c r="I49"/>
      <c r="J49"/>
      <c r="K49"/>
      <c r="L49"/>
      <c r="M49"/>
      <c r="N49"/>
      <c r="O49" s="4"/>
      <c r="P49" s="33"/>
      <c r="Q49" s="33"/>
    </row>
    <row r="50" spans="1:17" ht="15.75">
      <c r="A50" s="111"/>
      <c r="B50" s="18"/>
      <c r="C50" s="26"/>
      <c r="D50" s="26"/>
      <c r="E50" s="26"/>
      <c r="F50" s="26"/>
      <c r="G50" s="26"/>
      <c r="H50" s="26"/>
      <c r="I50" s="26"/>
      <c r="J50" s="26"/>
      <c r="K50" s="26"/>
      <c r="L50" s="28"/>
      <c r="M50" s="27"/>
      <c r="N50" s="60"/>
      <c r="O50" s="56"/>
      <c r="P50" s="33"/>
      <c r="Q50" s="33"/>
    </row>
    <row r="51" spans="1:17" ht="15.75">
      <c r="A51" s="111"/>
      <c r="B51" s="18"/>
      <c r="C51" s="26"/>
      <c r="D51" s="26"/>
      <c r="E51" s="26"/>
      <c r="F51" s="26"/>
      <c r="G51" s="26"/>
      <c r="H51" s="26"/>
      <c r="I51" s="26"/>
      <c r="J51" s="26"/>
      <c r="K51" s="26"/>
      <c r="L51" s="28"/>
      <c r="M51" s="27"/>
      <c r="N51" s="60"/>
      <c r="O51" s="204" t="str">
        <f>'KL,Katrilli, Rocky, Jazzy, Foxy'!M51</f>
        <v>Versio 05</v>
      </c>
      <c r="P51" s="33"/>
      <c r="Q51" s="33"/>
    </row>
    <row r="52" spans="1:17" ht="16.5" thickBot="1">
      <c r="A52" s="112"/>
      <c r="B52" s="62"/>
      <c r="C52" s="63"/>
      <c r="D52" s="63"/>
      <c r="E52" s="63"/>
      <c r="F52" s="63"/>
      <c r="G52" s="63"/>
      <c r="H52" s="63"/>
      <c r="I52" s="63"/>
      <c r="J52" s="63"/>
      <c r="K52" s="64"/>
      <c r="L52" s="63"/>
      <c r="M52" s="63"/>
      <c r="N52" s="63"/>
      <c r="O52" s="86" t="str">
        <f>'KL,Katrilli, Rocky, Jazzy, Foxy'!M52</f>
        <v>© Katepal 2019</v>
      </c>
      <c r="P52" s="33"/>
      <c r="Q52" s="33"/>
    </row>
    <row r="53" spans="1:17" ht="15.75">
      <c r="A53" s="28"/>
      <c r="B53" s="65"/>
      <c r="C53" s="46"/>
      <c r="D53" s="65"/>
      <c r="E53" s="65"/>
      <c r="F53" s="65"/>
      <c r="G53" s="65"/>
      <c r="H53" s="65"/>
      <c r="I53" s="66"/>
      <c r="J53" s="67"/>
      <c r="K53" s="65"/>
      <c r="L53" s="60"/>
      <c r="M53" s="60"/>
      <c r="N53" s="60"/>
      <c r="O53" s="6"/>
      <c r="P53" s="33"/>
      <c r="Q53" s="33"/>
    </row>
    <row r="54" spans="1:17" ht="15.75">
      <c r="A54" s="28"/>
      <c r="B54" s="65"/>
      <c r="C54" s="46"/>
      <c r="D54" s="65"/>
      <c r="E54" s="65"/>
      <c r="F54" s="65"/>
      <c r="G54" s="65"/>
      <c r="H54" s="65"/>
      <c r="I54" s="66"/>
      <c r="J54" s="67"/>
      <c r="K54" s="65"/>
      <c r="L54" s="60"/>
      <c r="M54" s="60"/>
      <c r="N54" s="60"/>
      <c r="O54" s="6"/>
      <c r="P54" s="33"/>
      <c r="Q54" s="33"/>
    </row>
    <row r="55" spans="1:17" ht="15.75">
      <c r="A55" s="28"/>
      <c r="B55" s="68"/>
      <c r="C55" s="69"/>
      <c r="D55" s="69"/>
      <c r="E55" s="70"/>
      <c r="F55" s="65"/>
      <c r="G55" s="65"/>
      <c r="H55" s="65"/>
      <c r="I55" s="66"/>
      <c r="J55" s="67"/>
      <c r="K55" s="65"/>
      <c r="L55" s="60"/>
      <c r="M55" s="60"/>
      <c r="N55" s="60"/>
      <c r="O55" s="6"/>
      <c r="P55" s="33"/>
      <c r="Q55" s="33"/>
    </row>
    <row r="56" spans="1:17" ht="15.75">
      <c r="A56" s="28"/>
      <c r="B56" s="68"/>
      <c r="C56" s="69"/>
      <c r="D56" s="69"/>
      <c r="E56" s="70"/>
      <c r="F56" s="65"/>
      <c r="G56" s="65"/>
      <c r="H56" s="65"/>
      <c r="I56" s="66"/>
      <c r="J56" s="67"/>
      <c r="K56" s="65"/>
      <c r="L56" s="60"/>
      <c r="M56" s="60"/>
      <c r="N56" s="60"/>
      <c r="O56" s="6"/>
      <c r="P56" s="33"/>
      <c r="Q56" s="33"/>
    </row>
    <row r="57" spans="1:17" ht="15.75">
      <c r="A57" s="28"/>
      <c r="B57" s="65"/>
      <c r="C57" s="60"/>
      <c r="D57" s="65"/>
      <c r="E57" s="65"/>
      <c r="F57" s="65"/>
      <c r="G57" s="65"/>
      <c r="H57" s="65"/>
      <c r="I57" s="66"/>
      <c r="J57" s="67"/>
      <c r="K57" s="65"/>
      <c r="L57" s="60"/>
      <c r="M57" s="60"/>
      <c r="N57" s="60"/>
      <c r="O57" s="6"/>
      <c r="P57" s="33"/>
      <c r="Q57" s="33"/>
    </row>
    <row r="58" spans="1:17" ht="15.75">
      <c r="A58" s="28"/>
      <c r="B58" s="65"/>
      <c r="C58" s="60"/>
      <c r="D58" s="65"/>
      <c r="E58" s="65"/>
      <c r="F58" s="65"/>
      <c r="G58" s="65"/>
      <c r="H58" s="65"/>
      <c r="I58" s="66"/>
      <c r="J58" s="67"/>
      <c r="K58" s="71"/>
      <c r="L58" s="60"/>
      <c r="M58" s="60"/>
      <c r="N58" s="60"/>
      <c r="O58" s="6"/>
      <c r="P58" s="33"/>
      <c r="Q58" s="33"/>
    </row>
    <row r="59" spans="1:17" ht="15.75">
      <c r="A59" s="28"/>
      <c r="B59" s="65"/>
      <c r="C59" s="60"/>
      <c r="D59" s="65"/>
      <c r="E59" s="65"/>
      <c r="F59" s="65"/>
      <c r="G59" s="65"/>
      <c r="H59" s="65"/>
      <c r="I59" s="66"/>
      <c r="J59" s="67"/>
      <c r="K59" s="65"/>
      <c r="L59" s="60"/>
      <c r="M59" s="60"/>
      <c r="N59" s="60"/>
      <c r="O59" s="6"/>
      <c r="P59" s="33"/>
      <c r="Q59" s="33"/>
    </row>
    <row r="60" spans="1:17" ht="15.75">
      <c r="A60" s="28"/>
      <c r="B60" s="65"/>
      <c r="C60" s="60"/>
      <c r="D60" s="65"/>
      <c r="E60" s="65"/>
      <c r="F60" s="65"/>
      <c r="G60" s="65"/>
      <c r="H60" s="65"/>
      <c r="I60" s="71"/>
      <c r="J60" s="67"/>
      <c r="K60" s="65"/>
      <c r="L60" s="60"/>
      <c r="M60" s="60"/>
      <c r="N60" s="60"/>
      <c r="O60" s="6"/>
      <c r="P60" s="33"/>
      <c r="Q60" s="33"/>
    </row>
    <row r="61" spans="1:17" ht="15.75">
      <c r="A61" s="28"/>
      <c r="O61" s="6"/>
      <c r="P61" s="33"/>
      <c r="Q61" s="33"/>
    </row>
    <row r="62" spans="1:20" ht="15.75">
      <c r="A62" s="28"/>
      <c r="O62" s="6"/>
      <c r="P62" s="33"/>
      <c r="Q62" s="72"/>
      <c r="R62" s="73"/>
      <c r="S62" s="73"/>
      <c r="T62" s="73"/>
    </row>
    <row r="63" spans="1:20" ht="15.75">
      <c r="A63" s="28"/>
      <c r="B63" s="18"/>
      <c r="C63" s="26"/>
      <c r="D63" s="26"/>
      <c r="E63" s="26"/>
      <c r="F63" s="26"/>
      <c r="G63" s="26"/>
      <c r="H63" s="26"/>
      <c r="I63" s="26"/>
      <c r="J63" s="26"/>
      <c r="K63" s="26"/>
      <c r="L63" s="28"/>
      <c r="M63" s="27"/>
      <c r="N63" s="60"/>
      <c r="O63" s="6"/>
      <c r="P63" s="33"/>
      <c r="Q63" s="72"/>
      <c r="R63" s="73"/>
      <c r="S63" s="73"/>
      <c r="T63" s="73"/>
    </row>
    <row r="64" spans="1:17" ht="15.75">
      <c r="A64" s="28"/>
      <c r="B64" s="65"/>
      <c r="C64" s="60"/>
      <c r="D64" s="65"/>
      <c r="E64" s="65"/>
      <c r="F64" s="65"/>
      <c r="G64" s="65"/>
      <c r="H64" s="65"/>
      <c r="I64" s="71"/>
      <c r="J64" s="67"/>
      <c r="K64" s="71"/>
      <c r="L64" s="60"/>
      <c r="M64" s="60"/>
      <c r="N64" s="60"/>
      <c r="O64" s="6"/>
      <c r="P64" s="33"/>
      <c r="Q64" s="33"/>
    </row>
    <row r="65" spans="1:17" ht="15.75">
      <c r="A65" s="28"/>
      <c r="B65" s="65"/>
      <c r="C65" s="60"/>
      <c r="D65" s="65"/>
      <c r="E65" s="65"/>
      <c r="F65" s="65"/>
      <c r="G65" s="65"/>
      <c r="H65" s="65"/>
      <c r="I65" s="66"/>
      <c r="J65" s="65"/>
      <c r="K65" s="65"/>
      <c r="L65" s="60"/>
      <c r="M65" s="60"/>
      <c r="N65" s="60"/>
      <c r="O65" s="6"/>
      <c r="P65" s="33"/>
      <c r="Q65" s="33"/>
    </row>
    <row r="66" spans="1:17" ht="15.75">
      <c r="A66" s="28"/>
      <c r="B66" s="46"/>
      <c r="C66" s="46"/>
      <c r="D66" s="46"/>
      <c r="E66" s="46"/>
      <c r="F66" s="46"/>
      <c r="G66" s="46"/>
      <c r="H66" s="46"/>
      <c r="I66" s="74"/>
      <c r="J66" s="46"/>
      <c r="K66" s="46"/>
      <c r="L66" s="60"/>
      <c r="M66" s="60"/>
      <c r="N66" s="60"/>
      <c r="O66" s="6"/>
      <c r="P66" s="33"/>
      <c r="Q66" s="33"/>
    </row>
    <row r="67" spans="1:17" ht="15.75">
      <c r="A67" s="28"/>
      <c r="B67" s="60"/>
      <c r="C67" s="60"/>
      <c r="D67" s="60"/>
      <c r="E67" s="60"/>
      <c r="F67" s="60"/>
      <c r="G67" s="60"/>
      <c r="H67" s="60"/>
      <c r="I67" s="66"/>
      <c r="J67" s="60"/>
      <c r="K67" s="60"/>
      <c r="L67" s="60"/>
      <c r="M67" s="60"/>
      <c r="N67" s="60"/>
      <c r="O67" s="6"/>
      <c r="P67" s="33"/>
      <c r="Q67" s="33"/>
    </row>
    <row r="68" spans="1:17" ht="15.75">
      <c r="A68" s="28"/>
      <c r="B68" s="60"/>
      <c r="C68" s="60"/>
      <c r="D68" s="60"/>
      <c r="E68" s="60"/>
      <c r="F68" s="60"/>
      <c r="G68" s="60"/>
      <c r="H68" s="60"/>
      <c r="I68" s="66"/>
      <c r="J68" s="60"/>
      <c r="K68" s="60"/>
      <c r="L68" s="65"/>
      <c r="M68" s="75"/>
      <c r="N68" s="65"/>
      <c r="O68" s="6"/>
      <c r="P68" s="33"/>
      <c r="Q68" s="33"/>
    </row>
    <row r="69" spans="1:17" ht="15.75">
      <c r="A69" s="28"/>
      <c r="B69" s="18"/>
      <c r="C69" s="26"/>
      <c r="D69" s="26"/>
      <c r="E69" s="26"/>
      <c r="F69" s="26"/>
      <c r="G69" s="26"/>
      <c r="H69" s="26"/>
      <c r="I69" s="76"/>
      <c r="J69" s="26"/>
      <c r="K69" s="26"/>
      <c r="L69" s="28"/>
      <c r="M69" s="27"/>
      <c r="N69" s="27"/>
      <c r="O69" s="6"/>
      <c r="P69" s="33"/>
      <c r="Q69" s="33"/>
    </row>
    <row r="70" spans="1:17" ht="18">
      <c r="A70" s="28"/>
      <c r="B70" s="77"/>
      <c r="C70" s="26"/>
      <c r="D70" s="26"/>
      <c r="E70" s="26"/>
      <c r="F70" s="26"/>
      <c r="G70" s="26"/>
      <c r="H70" s="26"/>
      <c r="I70" s="76"/>
      <c r="J70" s="26"/>
      <c r="K70" s="26"/>
      <c r="L70" s="28"/>
      <c r="M70" s="27"/>
      <c r="N70" s="27"/>
      <c r="O70" s="6"/>
      <c r="P70" s="33"/>
      <c r="Q70" s="33"/>
    </row>
    <row r="71" spans="1:17" ht="15.75">
      <c r="A71" s="28"/>
      <c r="B71" s="18"/>
      <c r="C71" s="26"/>
      <c r="D71" s="26"/>
      <c r="E71" s="26"/>
      <c r="F71" s="26"/>
      <c r="G71" s="26"/>
      <c r="H71" s="26"/>
      <c r="I71" s="76"/>
      <c r="J71" s="26"/>
      <c r="K71" s="26"/>
      <c r="L71" s="28"/>
      <c r="M71" s="27"/>
      <c r="N71" s="27"/>
      <c r="O71" s="6"/>
      <c r="P71" s="33"/>
      <c r="Q71" s="33"/>
    </row>
    <row r="72" spans="1:17" ht="15.75">
      <c r="A72" s="28"/>
      <c r="B72" s="65"/>
      <c r="C72" s="60"/>
      <c r="D72" s="60"/>
      <c r="E72" s="78"/>
      <c r="F72" s="60"/>
      <c r="G72" s="60"/>
      <c r="H72" s="60"/>
      <c r="I72" s="66"/>
      <c r="J72" s="79"/>
      <c r="K72" s="65"/>
      <c r="L72" s="28"/>
      <c r="M72" s="27"/>
      <c r="N72" s="27"/>
      <c r="O72" s="6"/>
      <c r="P72" s="33"/>
      <c r="Q72" s="33"/>
    </row>
    <row r="73" spans="1:17" ht="15.75">
      <c r="A73" s="28"/>
      <c r="B73" s="18"/>
      <c r="C73" s="26"/>
      <c r="D73" s="26"/>
      <c r="E73" s="26"/>
      <c r="F73" s="26"/>
      <c r="G73" s="26"/>
      <c r="H73" s="26"/>
      <c r="I73" s="26"/>
      <c r="J73" s="26"/>
      <c r="K73" s="26"/>
      <c r="L73" s="28"/>
      <c r="M73" s="27"/>
      <c r="N73" s="27"/>
      <c r="O73" s="6"/>
      <c r="P73" s="33"/>
      <c r="Q73" s="33"/>
    </row>
    <row r="74" spans="1:17" ht="15.75">
      <c r="A74" s="28"/>
      <c r="B74" s="18"/>
      <c r="C74" s="26"/>
      <c r="D74" s="26"/>
      <c r="E74" s="26"/>
      <c r="F74" s="26"/>
      <c r="G74" s="26"/>
      <c r="H74" s="26"/>
      <c r="I74" s="26"/>
      <c r="J74" s="26"/>
      <c r="K74" s="26"/>
      <c r="L74" s="28"/>
      <c r="M74" s="27"/>
      <c r="N74" s="27"/>
      <c r="O74" s="6"/>
      <c r="P74" s="33"/>
      <c r="Q74" s="33"/>
    </row>
    <row r="75" spans="1:17" ht="15.75">
      <c r="A75" s="28"/>
      <c r="B75" s="18"/>
      <c r="C75" s="26"/>
      <c r="D75" s="26"/>
      <c r="E75" s="26"/>
      <c r="F75" s="26"/>
      <c r="G75" s="26"/>
      <c r="H75" s="26"/>
      <c r="I75" s="26"/>
      <c r="J75" s="26"/>
      <c r="K75" s="26"/>
      <c r="L75" s="28"/>
      <c r="M75" s="27"/>
      <c r="N75" s="27"/>
      <c r="O75" s="6"/>
      <c r="P75" s="33"/>
      <c r="Q75" s="33"/>
    </row>
    <row r="76" spans="1:17" ht="15.75">
      <c r="A76" s="28"/>
      <c r="B76" s="18"/>
      <c r="C76" s="26"/>
      <c r="D76" s="26"/>
      <c r="E76" s="26"/>
      <c r="F76" s="26"/>
      <c r="G76" s="26"/>
      <c r="H76" s="26"/>
      <c r="I76" s="26"/>
      <c r="J76" s="26"/>
      <c r="K76" s="26"/>
      <c r="L76" s="28"/>
      <c r="M76" s="27"/>
      <c r="N76" s="27"/>
      <c r="O76" s="6"/>
      <c r="P76" s="33"/>
      <c r="Q76" s="33"/>
    </row>
    <row r="77" spans="1:222" ht="16.5" customHeight="1">
      <c r="A77" s="28"/>
      <c r="B77" s="18"/>
      <c r="C77" s="26"/>
      <c r="D77" s="26"/>
      <c r="E77" s="26"/>
      <c r="F77" s="26"/>
      <c r="G77" s="26"/>
      <c r="H77" s="26"/>
      <c r="I77" s="26"/>
      <c r="J77" s="26"/>
      <c r="K77" s="26"/>
      <c r="L77" s="28"/>
      <c r="M77" s="27"/>
      <c r="N77" s="27"/>
      <c r="O77" s="6"/>
      <c r="P77" s="12"/>
      <c r="Q77" s="1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15" customHeight="1">
      <c r="A78" s="28"/>
      <c r="B78" s="18"/>
      <c r="C78" s="26"/>
      <c r="D78" s="26"/>
      <c r="E78" s="26"/>
      <c r="F78" s="26"/>
      <c r="G78" s="26"/>
      <c r="H78" s="26"/>
      <c r="I78" s="26"/>
      <c r="J78" s="26"/>
      <c r="K78" s="26"/>
      <c r="L78" s="28"/>
      <c r="M78" s="27"/>
      <c r="N78" s="27"/>
      <c r="O78" s="6"/>
      <c r="P78" s="12"/>
      <c r="Q78" s="12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5" customHeight="1">
      <c r="A79" s="28"/>
      <c r="B79" s="18"/>
      <c r="C79" s="26"/>
      <c r="D79" s="26"/>
      <c r="E79" s="26"/>
      <c r="F79" s="26"/>
      <c r="G79" s="26"/>
      <c r="H79" s="26"/>
      <c r="I79" s="26"/>
      <c r="J79" s="26"/>
      <c r="K79" s="26"/>
      <c r="L79" s="28"/>
      <c r="M79" s="27"/>
      <c r="N79" s="27"/>
      <c r="O79" s="6"/>
      <c r="P79" s="12"/>
      <c r="Q79" s="12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15" customHeight="1">
      <c r="A80" s="28"/>
      <c r="B80" s="18"/>
      <c r="C80" s="26"/>
      <c r="D80" s="26"/>
      <c r="E80" s="26"/>
      <c r="F80" s="26"/>
      <c r="G80" s="26"/>
      <c r="H80" s="26"/>
      <c r="I80" s="26"/>
      <c r="J80" s="26"/>
      <c r="K80" s="26"/>
      <c r="L80" s="28"/>
      <c r="M80" s="27"/>
      <c r="N80" s="27"/>
      <c r="O80" s="6"/>
      <c r="P80" s="12"/>
      <c r="Q80" s="12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9.5" customHeight="1">
      <c r="A81" s="28"/>
      <c r="B81" s="18"/>
      <c r="C81" s="26"/>
      <c r="D81" s="26"/>
      <c r="E81" s="26"/>
      <c r="F81" s="26"/>
      <c r="G81" s="26"/>
      <c r="H81" s="26"/>
      <c r="I81" s="26"/>
      <c r="J81" s="26"/>
      <c r="K81" s="26"/>
      <c r="L81" s="28"/>
      <c r="M81" s="27"/>
      <c r="N81" s="27"/>
      <c r="O81" s="6"/>
      <c r="P81" s="12"/>
      <c r="Q81" s="12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</row>
    <row r="82" spans="1:17" ht="15.75">
      <c r="A82" s="28"/>
      <c r="B82" s="18"/>
      <c r="C82" s="26"/>
      <c r="D82" s="26"/>
      <c r="E82" s="26"/>
      <c r="F82" s="26"/>
      <c r="G82" s="26"/>
      <c r="H82" s="26"/>
      <c r="I82" s="26"/>
      <c r="J82" s="26"/>
      <c r="K82" s="26"/>
      <c r="L82" s="28"/>
      <c r="M82" s="27"/>
      <c r="N82" s="27"/>
      <c r="O82" s="6"/>
      <c r="P82" s="33"/>
      <c r="Q82" s="33"/>
    </row>
    <row r="83" spans="1:17" ht="15.75">
      <c r="A83" s="28"/>
      <c r="B83" s="18"/>
      <c r="C83" s="26"/>
      <c r="D83" s="26"/>
      <c r="E83" s="26"/>
      <c r="F83" s="26"/>
      <c r="G83" s="26"/>
      <c r="H83" s="26"/>
      <c r="I83" s="26"/>
      <c r="J83" s="26"/>
      <c r="K83" s="26"/>
      <c r="L83" s="28"/>
      <c r="M83" s="27"/>
      <c r="N83" s="27"/>
      <c r="O83" s="6"/>
      <c r="P83" s="33"/>
      <c r="Q83" s="33"/>
    </row>
    <row r="84" spans="1:17" ht="15.75">
      <c r="A84" s="28"/>
      <c r="B84" s="18"/>
      <c r="C84" s="26"/>
      <c r="D84" s="26"/>
      <c r="E84" s="26"/>
      <c r="F84" s="26"/>
      <c r="G84" s="26"/>
      <c r="H84" s="26"/>
      <c r="I84" s="26"/>
      <c r="J84" s="26"/>
      <c r="K84" s="26"/>
      <c r="L84" s="28"/>
      <c r="M84" s="27"/>
      <c r="N84" s="27"/>
      <c r="O84" s="6"/>
      <c r="P84" s="33"/>
      <c r="Q84" s="33"/>
    </row>
    <row r="85" spans="1:17" ht="15.75">
      <c r="A85" s="28"/>
      <c r="B85" s="18"/>
      <c r="C85" s="26"/>
      <c r="D85" s="26"/>
      <c r="E85" s="26"/>
      <c r="F85" s="26"/>
      <c r="G85" s="26"/>
      <c r="H85" s="26"/>
      <c r="I85" s="26"/>
      <c r="J85" s="26"/>
      <c r="K85" s="26"/>
      <c r="L85" s="28"/>
      <c r="M85" s="27"/>
      <c r="N85" s="27"/>
      <c r="O85" s="6"/>
      <c r="P85" s="33"/>
      <c r="Q85" s="33"/>
    </row>
    <row r="86" spans="1:17" ht="15.75">
      <c r="A86" s="28"/>
      <c r="B86" s="18"/>
      <c r="C86" s="26"/>
      <c r="D86" s="26"/>
      <c r="E86" s="26"/>
      <c r="F86" s="26"/>
      <c r="G86" s="26"/>
      <c r="H86" s="26"/>
      <c r="I86" s="26"/>
      <c r="J86" s="26"/>
      <c r="K86" s="26"/>
      <c r="L86" s="28"/>
      <c r="M86" s="27"/>
      <c r="N86" s="27"/>
      <c r="O86" s="6"/>
      <c r="P86" s="33"/>
      <c r="Q86" s="33"/>
    </row>
    <row r="87" spans="1:17" ht="15.75">
      <c r="A87" s="28"/>
      <c r="B87" s="18"/>
      <c r="C87" s="26"/>
      <c r="D87" s="26"/>
      <c r="E87" s="26"/>
      <c r="F87" s="26"/>
      <c r="G87" s="26"/>
      <c r="H87" s="26"/>
      <c r="I87" s="26"/>
      <c r="J87" s="26"/>
      <c r="K87" s="26"/>
      <c r="L87" s="28"/>
      <c r="M87" s="27"/>
      <c r="N87" s="27"/>
      <c r="O87" s="6"/>
      <c r="P87" s="33"/>
      <c r="Q87" s="33"/>
    </row>
    <row r="88" spans="1:17" ht="15.75">
      <c r="A88" s="28"/>
      <c r="B88" s="18"/>
      <c r="C88" s="26"/>
      <c r="D88" s="26"/>
      <c r="E88" s="26"/>
      <c r="F88" s="26"/>
      <c r="G88" s="26"/>
      <c r="H88" s="26"/>
      <c r="I88" s="26"/>
      <c r="J88" s="26"/>
      <c r="K88" s="26"/>
      <c r="L88" s="28"/>
      <c r="M88" s="27"/>
      <c r="N88" s="27"/>
      <c r="O88" s="6"/>
      <c r="P88" s="33"/>
      <c r="Q88" s="33"/>
    </row>
    <row r="89" spans="1:17" ht="15.75">
      <c r="A89" s="28"/>
      <c r="B89" s="18"/>
      <c r="C89" s="26"/>
      <c r="D89" s="26"/>
      <c r="E89" s="26"/>
      <c r="F89" s="26"/>
      <c r="G89" s="26"/>
      <c r="H89" s="26"/>
      <c r="I89" s="26"/>
      <c r="J89" s="26"/>
      <c r="K89" s="26"/>
      <c r="L89" s="28"/>
      <c r="M89" s="27"/>
      <c r="N89" s="27"/>
      <c r="O89" s="6"/>
      <c r="P89" s="33"/>
      <c r="Q89" s="33"/>
    </row>
    <row r="90" spans="1:17" ht="15.75">
      <c r="A90" s="28"/>
      <c r="B90" s="18"/>
      <c r="C90" s="26"/>
      <c r="D90" s="26"/>
      <c r="E90" s="26"/>
      <c r="F90" s="26"/>
      <c r="G90" s="26"/>
      <c r="H90" s="26"/>
      <c r="I90" s="26"/>
      <c r="J90" s="26"/>
      <c r="K90" s="26"/>
      <c r="L90" s="28"/>
      <c r="M90" s="27"/>
      <c r="N90" s="27"/>
      <c r="O90" s="6"/>
      <c r="P90" s="33"/>
      <c r="Q90" s="33"/>
    </row>
    <row r="91" spans="1:17" ht="15.75">
      <c r="A91" s="28"/>
      <c r="B91" s="18"/>
      <c r="C91" s="26"/>
      <c r="D91" s="26"/>
      <c r="E91" s="26"/>
      <c r="F91" s="26"/>
      <c r="G91" s="26"/>
      <c r="H91" s="26"/>
      <c r="I91" s="26"/>
      <c r="J91" s="26"/>
      <c r="K91" s="26"/>
      <c r="L91" s="28"/>
      <c r="M91" s="27"/>
      <c r="N91" s="27"/>
      <c r="O91" s="6"/>
      <c r="P91" s="33"/>
      <c r="Q91" s="33"/>
    </row>
    <row r="92" spans="1:17" ht="15.75">
      <c r="A92" s="28"/>
      <c r="B92" s="18"/>
      <c r="C92" s="26"/>
      <c r="D92" s="26"/>
      <c r="E92" s="26"/>
      <c r="F92" s="26"/>
      <c r="G92" s="26"/>
      <c r="H92" s="26"/>
      <c r="I92" s="26"/>
      <c r="J92" s="26"/>
      <c r="K92" s="26"/>
      <c r="L92" s="28"/>
      <c r="M92" s="27"/>
      <c r="N92" s="27"/>
      <c r="O92" s="6"/>
      <c r="P92" s="33"/>
      <c r="Q92" s="33"/>
    </row>
    <row r="93" spans="1:17" ht="15.75">
      <c r="A93" s="80"/>
      <c r="B93" s="74"/>
      <c r="C93" s="81"/>
      <c r="D93" s="81"/>
      <c r="E93" s="81"/>
      <c r="F93" s="82"/>
      <c r="G93" s="82"/>
      <c r="H93" s="82"/>
      <c r="I93" s="82"/>
      <c r="J93" s="81"/>
      <c r="K93" s="83"/>
      <c r="L93" s="81"/>
      <c r="M93" s="81"/>
      <c r="N93" s="81"/>
      <c r="O93" s="81"/>
      <c r="P93" s="33"/>
      <c r="Q93" s="33"/>
    </row>
    <row r="94" spans="1:17" ht="15.75">
      <c r="A94" s="84"/>
      <c r="B94" s="81"/>
      <c r="C94" s="81"/>
      <c r="D94" s="81"/>
      <c r="E94" s="81"/>
      <c r="F94" s="82"/>
      <c r="G94" s="82"/>
      <c r="H94" s="82"/>
      <c r="I94" s="82"/>
      <c r="J94" s="81"/>
      <c r="K94" s="83"/>
      <c r="L94" s="81"/>
      <c r="M94" s="81"/>
      <c r="N94" s="81"/>
      <c r="O94" s="81"/>
      <c r="P94" s="33"/>
      <c r="Q94" s="33"/>
    </row>
    <row r="95" spans="1:17" ht="15">
      <c r="A95" s="80"/>
      <c r="B95" s="81"/>
      <c r="C95" s="81"/>
      <c r="D95" s="81"/>
      <c r="E95" s="81"/>
      <c r="F95" s="82"/>
      <c r="G95" s="82"/>
      <c r="H95" s="82"/>
      <c r="I95" s="82"/>
      <c r="J95" s="85"/>
      <c r="K95" s="83"/>
      <c r="L95" s="81"/>
      <c r="M95" s="81"/>
      <c r="N95" s="81"/>
      <c r="O95" s="81"/>
      <c r="P95" s="33"/>
      <c r="Q95" s="33"/>
    </row>
    <row r="96" spans="1:17" ht="15">
      <c r="A96" s="80"/>
      <c r="B96" s="81"/>
      <c r="C96" s="81"/>
      <c r="D96" s="81"/>
      <c r="E96" s="81"/>
      <c r="F96" s="82"/>
      <c r="G96" s="82"/>
      <c r="H96" s="82"/>
      <c r="I96" s="82"/>
      <c r="J96" s="81"/>
      <c r="K96" s="83"/>
      <c r="L96" s="81"/>
      <c r="M96" s="81"/>
      <c r="N96" s="81"/>
      <c r="O96" s="81"/>
      <c r="P96" s="33"/>
      <c r="Q96" s="33"/>
    </row>
    <row r="97" spans="1:17" ht="15.75">
      <c r="A97" s="80"/>
      <c r="B97" s="74"/>
      <c r="C97" s="81"/>
      <c r="D97" s="81"/>
      <c r="E97" s="81"/>
      <c r="F97" s="82"/>
      <c r="G97" s="82"/>
      <c r="H97" s="82"/>
      <c r="I97" s="82"/>
      <c r="J97" s="81"/>
      <c r="K97" s="83"/>
      <c r="L97" s="81"/>
      <c r="M97" s="81"/>
      <c r="N97" s="81"/>
      <c r="O97" s="81"/>
      <c r="P97" s="33"/>
      <c r="Q97" s="33"/>
    </row>
    <row r="98" spans="1:17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33"/>
      <c r="Q98" s="33"/>
    </row>
    <row r="99" spans="1:17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33"/>
      <c r="Q99" s="33"/>
    </row>
    <row r="100" spans="1:17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33"/>
      <c r="Q100" s="33"/>
    </row>
    <row r="101" spans="1:17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33"/>
      <c r="Q101" s="33"/>
    </row>
    <row r="102" spans="1:17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33"/>
      <c r="Q102" s="33"/>
    </row>
    <row r="103" spans="1:17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33"/>
      <c r="Q103" s="33"/>
    </row>
  </sheetData>
  <sheetProtection password="8FCD" sheet="1" objects="1" scenarios="1"/>
  <mergeCells count="3">
    <mergeCell ref="A6:O6"/>
    <mergeCell ref="G20:H20"/>
    <mergeCell ref="C25:G25"/>
  </mergeCells>
  <printOptions horizontalCentered="1" verticalCentered="1"/>
  <pageMargins left="0.7480314960629921" right="0.7480314960629921" top="0.5118110236220472" bottom="0.8267716535433072" header="0.5118110236220472" footer="0.5118110236220472"/>
  <pageSetup fitToHeight="1" fitToWidth="1" horizontalDpi="300" verticalDpi="300" orientation="landscape" paperSize="9" scale="55" r:id="rId6"/>
  <headerFooter alignWithMargins="0">
    <oddFooter>&amp;R&amp;F
Tulostettu &amp;D</oddFooter>
  </headerFooter>
  <drawing r:id="rId5"/>
  <legacyDrawing r:id="rId4"/>
  <oleObjects>
    <oleObject progId="Designer.Drawing.7" shapeId="1550217" r:id="rId1"/>
    <oleObject progId="" shapeId="1566792" r:id="rId2"/>
    <oleObject progId="iGrafx.Image.1" shapeId="1329020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N103"/>
  <sheetViews>
    <sheetView showGridLines="0" zoomScale="75" zoomScaleNormal="75" zoomScalePageLayoutView="0" workbookViewId="0" topLeftCell="A61">
      <selection activeCell="D25" sqref="D25"/>
    </sheetView>
  </sheetViews>
  <sheetFormatPr defaultColWidth="12.421875" defaultRowHeight="12.75"/>
  <cols>
    <col min="1" max="8" width="15.00390625" style="14" customWidth="1"/>
    <col min="9" max="14" width="15.140625" style="14" customWidth="1"/>
    <col min="15" max="15" width="21.8515625" style="14" customWidth="1"/>
    <col min="16" max="16" width="40.140625" style="46" customWidth="1"/>
    <col min="17" max="18" width="12.7109375" style="14" customWidth="1"/>
    <col min="19" max="16384" width="12.421875" style="14" customWidth="1"/>
  </cols>
  <sheetData>
    <row r="1" spans="1:222" ht="18" customHeight="1">
      <c r="A1" s="8"/>
      <c r="B1" s="9"/>
      <c r="C1" s="10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"/>
      <c r="P1" s="12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</row>
    <row r="2" spans="1:222" ht="18" customHeight="1">
      <c r="A2" s="15"/>
      <c r="B2" s="16"/>
      <c r="C2" s="17"/>
      <c r="D2" s="17"/>
      <c r="E2" s="132" t="s">
        <v>17</v>
      </c>
      <c r="F2" s="17"/>
      <c r="G2" s="17"/>
      <c r="H2" s="17"/>
      <c r="I2" s="17"/>
      <c r="J2" s="17"/>
      <c r="K2" s="17"/>
      <c r="L2" s="17"/>
      <c r="M2" s="17"/>
      <c r="N2" s="17"/>
      <c r="O2" s="2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</row>
    <row r="3" spans="1:222" ht="18" customHeight="1">
      <c r="A3" s="15"/>
      <c r="B3" s="16"/>
      <c r="C3" s="17"/>
      <c r="D3" s="17"/>
      <c r="E3" s="132" t="s">
        <v>16</v>
      </c>
      <c r="F3" s="17"/>
      <c r="G3" s="17"/>
      <c r="H3" s="17"/>
      <c r="I3" s="17"/>
      <c r="J3" s="17"/>
      <c r="K3" s="17"/>
      <c r="L3" s="17"/>
      <c r="M3" s="17"/>
      <c r="N3" s="17"/>
      <c r="O3" s="2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</row>
    <row r="4" spans="1:222" ht="18" customHeight="1">
      <c r="A4" s="15"/>
      <c r="B4" s="16"/>
      <c r="C4" s="17"/>
      <c r="D4" s="17"/>
      <c r="E4" s="132" t="s">
        <v>15</v>
      </c>
      <c r="F4" s="17"/>
      <c r="G4" s="17"/>
      <c r="H4" s="17"/>
      <c r="I4" s="17"/>
      <c r="J4" s="17"/>
      <c r="K4" s="17"/>
      <c r="L4" s="17"/>
      <c r="M4" s="17"/>
      <c r="N4" s="17"/>
      <c r="O4" s="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</row>
    <row r="5" spans="1:222" ht="18" customHeight="1">
      <c r="A5" s="15"/>
      <c r="B5" s="16"/>
      <c r="C5" s="17"/>
      <c r="D5" s="17"/>
      <c r="E5" s="132" t="s">
        <v>14</v>
      </c>
      <c r="F5" s="17"/>
      <c r="G5" s="17"/>
      <c r="H5" s="17"/>
      <c r="I5" s="17"/>
      <c r="J5" s="17"/>
      <c r="K5" s="17"/>
      <c r="L5" s="17"/>
      <c r="M5" s="17"/>
      <c r="N5" s="17"/>
      <c r="O5" s="2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</row>
    <row r="6" spans="1:222" ht="18" customHeight="1" thickBo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  <c r="P6" s="19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</row>
    <row r="7" spans="1:222" ht="36" customHeight="1" thickBot="1">
      <c r="A7" s="205" t="s">
        <v>52</v>
      </c>
      <c r="B7" s="206"/>
      <c r="C7" s="207"/>
      <c r="D7" s="207"/>
      <c r="E7" s="208"/>
      <c r="F7" s="207"/>
      <c r="G7" s="207"/>
      <c r="H7" s="207"/>
      <c r="I7" s="207"/>
      <c r="J7" s="207"/>
      <c r="K7" s="207"/>
      <c r="L7" s="207"/>
      <c r="M7" s="207"/>
      <c r="N7" s="207"/>
      <c r="O7" s="209"/>
      <c r="P7" s="19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</row>
    <row r="8" spans="1:222" ht="16.5" customHeight="1">
      <c r="A8" s="109"/>
      <c r="B8" s="21"/>
      <c r="C8" s="22"/>
      <c r="D8" s="22"/>
      <c r="E8" s="22"/>
      <c r="F8" s="22"/>
      <c r="G8" s="22"/>
      <c r="H8" s="22"/>
      <c r="I8" s="22"/>
      <c r="J8" s="22"/>
      <c r="K8" s="23"/>
      <c r="L8" s="24"/>
      <c r="M8" s="23"/>
      <c r="N8" s="23"/>
      <c r="O8" s="3"/>
      <c r="P8" s="19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</row>
    <row r="9" spans="1:222" ht="18" customHeight="1">
      <c r="A9" s="110"/>
      <c r="C9"/>
      <c r="D9"/>
      <c r="E9"/>
      <c r="F9"/>
      <c r="G9"/>
      <c r="H9"/>
      <c r="I9"/>
      <c r="J9"/>
      <c r="K9"/>
      <c r="L9"/>
      <c r="M9"/>
      <c r="N9"/>
      <c r="O9" s="4"/>
      <c r="P9" s="12"/>
      <c r="Q9" s="12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</row>
    <row r="10" spans="1:222" ht="21.75" customHeight="1">
      <c r="A10" s="110"/>
      <c r="B10" s="122" t="s">
        <v>62</v>
      </c>
      <c r="C10" s="26"/>
      <c r="D10" s="26"/>
      <c r="E10" s="26"/>
      <c r="F10" s="26"/>
      <c r="G10" s="26"/>
      <c r="H10" s="26"/>
      <c r="I10" s="26"/>
      <c r="J10" s="26"/>
      <c r="K10" s="27"/>
      <c r="L10" s="28"/>
      <c r="M10" s="27"/>
      <c r="N10" s="27"/>
      <c r="O10" s="4"/>
      <c r="P10" s="19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</row>
    <row r="11" spans="1:222" ht="16.5" customHeight="1">
      <c r="A11" s="110"/>
      <c r="B11" s="46"/>
      <c r="C11" s="26"/>
      <c r="D11" s="26"/>
      <c r="E11" s="108"/>
      <c r="F11" s="108"/>
      <c r="G11" s="108"/>
      <c r="H11" s="108"/>
      <c r="I11" s="108"/>
      <c r="J11" s="108"/>
      <c r="K11" s="108"/>
      <c r="L11" s="108"/>
      <c r="M11"/>
      <c r="N11"/>
      <c r="O11" s="4"/>
      <c r="P11" s="19"/>
      <c r="Q11" s="1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</row>
    <row r="12" spans="1:222" ht="16.5" customHeight="1">
      <c r="A12" s="110"/>
      <c r="B12" s="119" t="s">
        <v>74</v>
      </c>
      <c r="C12" s="26"/>
      <c r="D12" s="26"/>
      <c r="E12" s="108"/>
      <c r="F12" s="108"/>
      <c r="G12" s="108"/>
      <c r="H12" s="108"/>
      <c r="I12" s="108"/>
      <c r="J12" s="108"/>
      <c r="K12" s="108"/>
      <c r="L12" s="108"/>
      <c r="M12"/>
      <c r="N12"/>
      <c r="O12" s="4"/>
      <c r="P12" s="19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</row>
    <row r="13" spans="1:222" ht="16.5" customHeight="1">
      <c r="A13" s="110"/>
      <c r="B13" s="131" t="s">
        <v>102</v>
      </c>
      <c r="C13" s="26"/>
      <c r="D13" s="26"/>
      <c r="E13" s="108"/>
      <c r="F13" s="108"/>
      <c r="G13" s="108"/>
      <c r="H13" s="108"/>
      <c r="I13" s="108"/>
      <c r="J13" s="108"/>
      <c r="K13" s="108"/>
      <c r="L13" s="108"/>
      <c r="M13"/>
      <c r="N13"/>
      <c r="O13" s="4"/>
      <c r="P13" s="19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</row>
    <row r="14" spans="1:222" ht="16.5" customHeight="1">
      <c r="A14" s="110"/>
      <c r="B14" s="119" t="s">
        <v>75</v>
      </c>
      <c r="C14" s="26"/>
      <c r="D14" s="26"/>
      <c r="E14" s="108"/>
      <c r="F14" s="108"/>
      <c r="G14" s="108"/>
      <c r="H14" s="108"/>
      <c r="I14" s="108"/>
      <c r="J14" s="108"/>
      <c r="K14" s="108"/>
      <c r="L14" s="108"/>
      <c r="M14"/>
      <c r="N14"/>
      <c r="O14" s="4"/>
      <c r="P14" s="19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</row>
    <row r="15" spans="1:222" ht="16.5" customHeight="1">
      <c r="A15" s="110"/>
      <c r="B15" s="132" t="s">
        <v>82</v>
      </c>
      <c r="C15" s="26"/>
      <c r="D15" s="26"/>
      <c r="E15" s="108"/>
      <c r="F15" s="108"/>
      <c r="G15" s="108"/>
      <c r="H15" s="108"/>
      <c r="I15" s="108"/>
      <c r="J15" s="108"/>
      <c r="K15" s="108"/>
      <c r="L15" s="108"/>
      <c r="M15"/>
      <c r="N15"/>
      <c r="O15" s="4"/>
      <c r="P15" s="19"/>
      <c r="Q15" s="12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</row>
    <row r="16" spans="1:222" ht="16.5" customHeight="1">
      <c r="A16" s="110"/>
      <c r="B16" s="132" t="s">
        <v>76</v>
      </c>
      <c r="C16" s="26"/>
      <c r="D16" s="26"/>
      <c r="E16" s="108"/>
      <c r="F16" s="108"/>
      <c r="G16" s="108"/>
      <c r="H16" s="108"/>
      <c r="I16" s="108"/>
      <c r="J16" s="108"/>
      <c r="K16" s="108"/>
      <c r="L16" s="108"/>
      <c r="M16"/>
      <c r="N16"/>
      <c r="O16" s="4"/>
      <c r="P16" s="19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</row>
    <row r="17" spans="1:222" ht="16.5" customHeight="1">
      <c r="A17" s="110"/>
      <c r="C17" s="26"/>
      <c r="D17" s="26"/>
      <c r="E17" s="108"/>
      <c r="F17" s="108"/>
      <c r="G17" s="108"/>
      <c r="H17" s="108"/>
      <c r="I17" s="108"/>
      <c r="J17" s="108"/>
      <c r="K17" s="108"/>
      <c r="L17" s="108"/>
      <c r="M17"/>
      <c r="N17"/>
      <c r="O17" s="4"/>
      <c r="P17" s="19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</row>
    <row r="18" spans="1:222" ht="16.5" customHeight="1">
      <c r="A18" s="110"/>
      <c r="B18" s="132" t="s">
        <v>103</v>
      </c>
      <c r="C18" s="26"/>
      <c r="D18" s="26"/>
      <c r="E18"/>
      <c r="F18"/>
      <c r="G18"/>
      <c r="H18"/>
      <c r="I18"/>
      <c r="J18"/>
      <c r="K18"/>
      <c r="L18"/>
      <c r="M18"/>
      <c r="N18"/>
      <c r="O18" s="4"/>
      <c r="P18" s="19"/>
      <c r="Q18" s="12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</row>
    <row r="19" spans="1:222" ht="16.5" customHeight="1">
      <c r="A19" s="110"/>
      <c r="B19" s="18"/>
      <c r="C19" s="26"/>
      <c r="D19" s="26"/>
      <c r="E19"/>
      <c r="F19"/>
      <c r="G19"/>
      <c r="H19"/>
      <c r="I19"/>
      <c r="J19"/>
      <c r="K19"/>
      <c r="L19"/>
      <c r="M19"/>
      <c r="N19"/>
      <c r="O19" s="4"/>
      <c r="P19" s="19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</row>
    <row r="20" spans="1:222" ht="16.5" customHeight="1">
      <c r="A20" s="130"/>
      <c r="B20" s="28"/>
      <c r="M20"/>
      <c r="N20"/>
      <c r="O20" s="4"/>
      <c r="P20" s="19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</row>
    <row r="21" spans="1:222" ht="16.5" customHeight="1">
      <c r="A21" s="130"/>
      <c r="B21" s="28"/>
      <c r="C21" s="113" t="s">
        <v>53</v>
      </c>
      <c r="I21" s="46"/>
      <c r="J21" s="113" t="s">
        <v>70</v>
      </c>
      <c r="O21" s="4"/>
      <c r="P21" s="19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</row>
    <row r="22" spans="1:222" ht="15" customHeight="1">
      <c r="A22" s="130"/>
      <c r="B22" s="119"/>
      <c r="D22" s="114"/>
      <c r="E22" s="114"/>
      <c r="F22" s="114"/>
      <c r="G22" s="114"/>
      <c r="H22" s="114"/>
      <c r="I22" s="120"/>
      <c r="J22" s="119"/>
      <c r="L22" s="114"/>
      <c r="O22" s="4"/>
      <c r="P22" s="19"/>
      <c r="Q22"/>
      <c r="R22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</row>
    <row r="23" spans="1:222" ht="15" customHeight="1">
      <c r="A23" s="130"/>
      <c r="B23" s="119"/>
      <c r="C23" s="114" t="s">
        <v>63</v>
      </c>
      <c r="D23" s="114"/>
      <c r="E23" s="114"/>
      <c r="F23" s="114"/>
      <c r="G23" s="114"/>
      <c r="H23" s="114"/>
      <c r="I23" s="120"/>
      <c r="J23" s="119"/>
      <c r="K23" s="107" t="s">
        <v>71</v>
      </c>
      <c r="L23" s="114"/>
      <c r="O23" s="4"/>
      <c r="P23" s="19"/>
      <c r="Q23"/>
      <c r="R2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</row>
    <row r="24" spans="1:222" ht="18.75" customHeight="1">
      <c r="A24" s="130"/>
      <c r="B24" s="120"/>
      <c r="C24" s="114"/>
      <c r="D24" s="114"/>
      <c r="E24" s="114"/>
      <c r="F24" s="114"/>
      <c r="G24" s="114"/>
      <c r="H24" s="114"/>
      <c r="I24" s="120"/>
      <c r="J24" s="120"/>
      <c r="K24" s="114"/>
      <c r="L24" s="114"/>
      <c r="O24" s="4"/>
      <c r="P24" s="19"/>
      <c r="Q24"/>
      <c r="R2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</row>
    <row r="25" spans="1:222" ht="18" customHeight="1">
      <c r="A25" s="130"/>
      <c r="B25" s="128"/>
      <c r="C25" s="115" t="s">
        <v>57</v>
      </c>
      <c r="D25" s="195">
        <v>7</v>
      </c>
      <c r="E25" s="114"/>
      <c r="F25" s="114"/>
      <c r="G25" s="114"/>
      <c r="H25" s="114"/>
      <c r="I25" s="120"/>
      <c r="J25" s="128"/>
      <c r="K25" s="115" t="s">
        <v>72</v>
      </c>
      <c r="L25" s="195">
        <v>7</v>
      </c>
      <c r="O25" s="4"/>
      <c r="P25" s="19"/>
      <c r="Q25"/>
      <c r="R25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</row>
    <row r="26" spans="1:222" ht="18" customHeight="1">
      <c r="A26" s="130"/>
      <c r="B26" s="128"/>
      <c r="C26" s="115" t="s">
        <v>58</v>
      </c>
      <c r="D26" s="195">
        <v>3</v>
      </c>
      <c r="E26" s="114"/>
      <c r="F26" s="114"/>
      <c r="G26" s="114"/>
      <c r="H26" s="114"/>
      <c r="I26" s="120"/>
      <c r="J26" s="128"/>
      <c r="K26" s="115" t="s">
        <v>73</v>
      </c>
      <c r="L26" s="195">
        <v>3</v>
      </c>
      <c r="O26" s="4"/>
      <c r="P26" s="19"/>
      <c r="Q26"/>
      <c r="R26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</row>
    <row r="27" spans="1:18" ht="18">
      <c r="A27" s="130"/>
      <c r="B27" s="128"/>
      <c r="C27" s="117" t="s">
        <v>59</v>
      </c>
      <c r="D27" s="118">
        <f>D25*D26</f>
        <v>21</v>
      </c>
      <c r="E27" s="114"/>
      <c r="F27" s="114"/>
      <c r="G27" s="114"/>
      <c r="H27" s="114"/>
      <c r="I27" s="120"/>
      <c r="J27" s="128"/>
      <c r="K27" s="117" t="s">
        <v>59</v>
      </c>
      <c r="L27" s="118">
        <f>L25*L26/2</f>
        <v>10.5</v>
      </c>
      <c r="O27" s="4"/>
      <c r="P27" s="19"/>
      <c r="Q27"/>
      <c r="R27"/>
    </row>
    <row r="28" spans="1:21" ht="18">
      <c r="A28" s="130"/>
      <c r="B28" s="120"/>
      <c r="C28" s="114"/>
      <c r="D28" s="114"/>
      <c r="E28" s="114"/>
      <c r="F28" s="114"/>
      <c r="G28" s="114"/>
      <c r="H28" s="114"/>
      <c r="I28" s="114"/>
      <c r="O28" s="4"/>
      <c r="P28" s="19"/>
      <c r="Q28"/>
      <c r="R28"/>
      <c r="S28" s="34"/>
      <c r="T28" s="34"/>
      <c r="U28" s="34"/>
    </row>
    <row r="29" spans="1:21" ht="18">
      <c r="A29" s="130"/>
      <c r="B29" s="129"/>
      <c r="C29" s="119"/>
      <c r="D29" s="119"/>
      <c r="E29" s="114"/>
      <c r="F29" s="114"/>
      <c r="G29" s="114"/>
      <c r="H29" s="114"/>
      <c r="I29" s="114"/>
      <c r="O29" s="4"/>
      <c r="P29" s="19"/>
      <c r="Q29"/>
      <c r="R29"/>
      <c r="S29" s="34"/>
      <c r="T29" s="34"/>
      <c r="U29" s="34"/>
    </row>
    <row r="30" spans="1:21" ht="18">
      <c r="A30" s="130"/>
      <c r="B30" s="120"/>
      <c r="C30" s="114"/>
      <c r="D30" s="114"/>
      <c r="E30" s="114"/>
      <c r="F30" s="114"/>
      <c r="G30" s="114"/>
      <c r="H30" s="114"/>
      <c r="I30" s="114"/>
      <c r="O30" s="4"/>
      <c r="P30" s="19"/>
      <c r="Q30"/>
      <c r="R30"/>
      <c r="S30" s="34"/>
      <c r="T30" s="34"/>
      <c r="U30" s="34"/>
    </row>
    <row r="31" spans="1:18" ht="18">
      <c r="A31" s="130"/>
      <c r="B31" s="46"/>
      <c r="C31" s="113" t="s">
        <v>54</v>
      </c>
      <c r="J31" s="113" t="s">
        <v>55</v>
      </c>
      <c r="M31"/>
      <c r="N31"/>
      <c r="O31" s="4"/>
      <c r="Q31"/>
      <c r="R31"/>
    </row>
    <row r="32" spans="1:18" ht="18">
      <c r="A32" s="130"/>
      <c r="B32" s="119"/>
      <c r="D32" s="114"/>
      <c r="E32" s="114"/>
      <c r="F32" s="114"/>
      <c r="G32" s="114"/>
      <c r="H32" s="114"/>
      <c r="I32" s="114"/>
      <c r="K32" s="114"/>
      <c r="L32" s="114"/>
      <c r="M32" s="114"/>
      <c r="N32"/>
      <c r="O32" s="4"/>
      <c r="Q32"/>
      <c r="R32"/>
    </row>
    <row r="33" spans="1:18" ht="18">
      <c r="A33" s="130"/>
      <c r="B33" s="119"/>
      <c r="C33" s="107" t="s">
        <v>66</v>
      </c>
      <c r="D33" s="114"/>
      <c r="E33" s="114"/>
      <c r="F33" s="114"/>
      <c r="G33" s="114"/>
      <c r="H33" s="114"/>
      <c r="I33" s="114"/>
      <c r="J33" s="107" t="s">
        <v>65</v>
      </c>
      <c r="K33" s="114"/>
      <c r="L33" s="114"/>
      <c r="M33" s="114"/>
      <c r="N33"/>
      <c r="O33" s="4"/>
      <c r="Q33"/>
      <c r="R33"/>
    </row>
    <row r="34" spans="1:18" ht="18">
      <c r="A34" s="130"/>
      <c r="B34" s="120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/>
      <c r="O34" s="4"/>
      <c r="Q34"/>
      <c r="R34"/>
    </row>
    <row r="35" spans="1:18" ht="18">
      <c r="A35" s="130"/>
      <c r="B35" s="128"/>
      <c r="C35" s="115" t="s">
        <v>57</v>
      </c>
      <c r="D35" s="195">
        <v>7</v>
      </c>
      <c r="E35" s="114"/>
      <c r="F35" s="114"/>
      <c r="G35" s="114"/>
      <c r="H35" s="114"/>
      <c r="I35" s="114"/>
      <c r="J35" s="116"/>
      <c r="K35" s="115" t="s">
        <v>57</v>
      </c>
      <c r="L35" s="195">
        <v>7</v>
      </c>
      <c r="M35" s="114"/>
      <c r="N35"/>
      <c r="O35" s="4"/>
      <c r="Q35"/>
      <c r="R35"/>
    </row>
    <row r="36" spans="1:18" ht="18">
      <c r="A36" s="130"/>
      <c r="B36" s="128"/>
      <c r="C36" s="115" t="s">
        <v>60</v>
      </c>
      <c r="D36" s="195">
        <v>3</v>
      </c>
      <c r="E36" s="114"/>
      <c r="F36" s="114"/>
      <c r="G36" s="114"/>
      <c r="H36" s="114"/>
      <c r="I36" s="114"/>
      <c r="J36" s="116"/>
      <c r="K36" s="115" t="s">
        <v>58</v>
      </c>
      <c r="L36" s="195">
        <v>5</v>
      </c>
      <c r="M36" s="114"/>
      <c r="N36"/>
      <c r="O36" s="4"/>
      <c r="Q36"/>
      <c r="R36"/>
    </row>
    <row r="37" spans="1:21" ht="18">
      <c r="A37" s="130"/>
      <c r="B37" s="128"/>
      <c r="C37" s="117" t="s">
        <v>59</v>
      </c>
      <c r="D37" s="118">
        <f>D35*D36</f>
        <v>21</v>
      </c>
      <c r="E37" s="114"/>
      <c r="F37" s="114"/>
      <c r="G37" s="114"/>
      <c r="H37" s="114"/>
      <c r="I37" s="114"/>
      <c r="J37" s="116"/>
      <c r="K37" s="115" t="s">
        <v>60</v>
      </c>
      <c r="L37" s="195">
        <v>3</v>
      </c>
      <c r="M37" s="114"/>
      <c r="N37"/>
      <c r="O37" s="4"/>
      <c r="Q37"/>
      <c r="R37"/>
      <c r="S37" s="34"/>
      <c r="T37" s="34"/>
      <c r="U37" s="34"/>
    </row>
    <row r="38" spans="1:18" ht="20.25" customHeight="1">
      <c r="A38" s="130"/>
      <c r="B38" s="120"/>
      <c r="C38" s="114"/>
      <c r="D38" s="114"/>
      <c r="E38" s="114"/>
      <c r="F38" s="114"/>
      <c r="G38" s="114"/>
      <c r="H38" s="114"/>
      <c r="I38" s="114"/>
      <c r="J38" s="116"/>
      <c r="K38" s="117" t="s">
        <v>59</v>
      </c>
      <c r="L38" s="118">
        <f>L37*(L35+L36)/2</f>
        <v>18</v>
      </c>
      <c r="M38" s="114"/>
      <c r="N38"/>
      <c r="O38" s="4"/>
      <c r="Q38"/>
      <c r="R38"/>
    </row>
    <row r="39" spans="1:18" ht="20.25" customHeight="1">
      <c r="A39" s="130"/>
      <c r="B39" s="129"/>
      <c r="C39" s="119"/>
      <c r="D39" s="119"/>
      <c r="E39" s="114"/>
      <c r="F39" s="114"/>
      <c r="G39" s="114"/>
      <c r="H39" s="114"/>
      <c r="I39" s="114"/>
      <c r="J39" s="114"/>
      <c r="K39" s="114"/>
      <c r="L39" s="114"/>
      <c r="M39" s="114"/>
      <c r="N39"/>
      <c r="O39" s="4"/>
      <c r="Q39"/>
      <c r="R39"/>
    </row>
    <row r="40" spans="1:18" ht="18">
      <c r="A40" s="130"/>
      <c r="B40" s="120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/>
      <c r="O40" s="4"/>
      <c r="Q40"/>
      <c r="R40"/>
    </row>
    <row r="41" spans="1:18" ht="18">
      <c r="A41" s="130"/>
      <c r="B41" s="46"/>
      <c r="C41" s="113" t="s">
        <v>83</v>
      </c>
      <c r="J41" s="113" t="s">
        <v>56</v>
      </c>
      <c r="K41" s="120"/>
      <c r="L41" s="120"/>
      <c r="M41" s="120"/>
      <c r="N41" s="108"/>
      <c r="O41" s="4"/>
      <c r="Q41"/>
      <c r="R41"/>
    </row>
    <row r="42" spans="1:18" ht="18">
      <c r="A42" s="130"/>
      <c r="B42" s="119"/>
      <c r="D42" s="114"/>
      <c r="E42" s="114"/>
      <c r="F42" s="114"/>
      <c r="G42" s="114"/>
      <c r="H42" s="114"/>
      <c r="I42" s="114"/>
      <c r="K42" s="114"/>
      <c r="L42" s="114"/>
      <c r="M42" s="114"/>
      <c r="N42"/>
      <c r="O42" s="4"/>
      <c r="Q42"/>
      <c r="R42"/>
    </row>
    <row r="43" spans="1:18" ht="18">
      <c r="A43" s="130"/>
      <c r="B43" s="119"/>
      <c r="C43" s="107" t="s">
        <v>67</v>
      </c>
      <c r="D43" s="114"/>
      <c r="E43" s="114"/>
      <c r="F43" s="114"/>
      <c r="G43" s="114"/>
      <c r="H43" s="114"/>
      <c r="I43" s="114"/>
      <c r="J43" s="114" t="s">
        <v>64</v>
      </c>
      <c r="K43" s="114"/>
      <c r="L43" s="114"/>
      <c r="M43" s="114"/>
      <c r="N43"/>
      <c r="O43" s="4"/>
      <c r="Q43"/>
      <c r="R43"/>
    </row>
    <row r="44" spans="1:15" ht="18">
      <c r="A44" s="130"/>
      <c r="B44" s="120"/>
      <c r="C44" s="114"/>
      <c r="D44" s="114"/>
      <c r="E44" s="114"/>
      <c r="F44" s="114"/>
      <c r="G44" s="114"/>
      <c r="H44" s="114"/>
      <c r="I44" s="114"/>
      <c r="J44" s="107" t="s">
        <v>101</v>
      </c>
      <c r="K44" s="114"/>
      <c r="L44" s="114"/>
      <c r="M44" s="114"/>
      <c r="N44"/>
      <c r="O44" s="4"/>
    </row>
    <row r="45" spans="1:15" ht="18">
      <c r="A45" s="130"/>
      <c r="B45" s="128"/>
      <c r="C45" s="115" t="s">
        <v>57</v>
      </c>
      <c r="D45" s="195">
        <v>7</v>
      </c>
      <c r="E45" s="114"/>
      <c r="F45" s="114"/>
      <c r="G45" s="114"/>
      <c r="H45" s="114"/>
      <c r="I45" s="114"/>
      <c r="J45" s="114"/>
      <c r="K45" s="114"/>
      <c r="L45" s="114"/>
      <c r="M45" s="114"/>
      <c r="N45"/>
      <c r="O45" s="4"/>
    </row>
    <row r="46" spans="1:17" ht="18">
      <c r="A46" s="130"/>
      <c r="B46" s="128"/>
      <c r="C46" s="115" t="s">
        <v>60</v>
      </c>
      <c r="D46" s="195">
        <v>3</v>
      </c>
      <c r="E46" s="114"/>
      <c r="F46" s="114"/>
      <c r="G46" s="114"/>
      <c r="H46" s="114"/>
      <c r="I46" s="114"/>
      <c r="J46" s="116"/>
      <c r="K46" s="115" t="s">
        <v>61</v>
      </c>
      <c r="L46" s="195">
        <v>8</v>
      </c>
      <c r="M46" s="114"/>
      <c r="N46"/>
      <c r="O46" s="4"/>
      <c r="Q46" s="33"/>
    </row>
    <row r="47" spans="1:17" ht="18">
      <c r="A47" s="130"/>
      <c r="B47" s="128"/>
      <c r="C47" s="117" t="s">
        <v>59</v>
      </c>
      <c r="D47" s="118">
        <f>D45*D46/2</f>
        <v>10.5</v>
      </c>
      <c r="E47" s="114"/>
      <c r="F47" s="114"/>
      <c r="G47" s="114"/>
      <c r="H47" s="114"/>
      <c r="I47" s="114"/>
      <c r="J47" s="116"/>
      <c r="K47" s="115" t="s">
        <v>57</v>
      </c>
      <c r="L47" s="195">
        <v>1</v>
      </c>
      <c r="M47" s="114"/>
      <c r="N47"/>
      <c r="O47" s="4"/>
      <c r="P47" s="33"/>
      <c r="Q47" s="33"/>
    </row>
    <row r="48" spans="1:17" ht="18">
      <c r="A48" s="130"/>
      <c r="B48" s="120"/>
      <c r="C48" s="114"/>
      <c r="D48" s="114"/>
      <c r="E48" s="114"/>
      <c r="F48" s="114"/>
      <c r="G48" s="114"/>
      <c r="H48" s="114"/>
      <c r="I48" s="114"/>
      <c r="J48" s="116"/>
      <c r="K48" s="115" t="s">
        <v>60</v>
      </c>
      <c r="L48" s="195">
        <v>2</v>
      </c>
      <c r="M48" s="114"/>
      <c r="N48"/>
      <c r="O48" s="4"/>
      <c r="P48" s="33"/>
      <c r="Q48" s="33"/>
    </row>
    <row r="49" spans="1:17" ht="18">
      <c r="A49" s="121"/>
      <c r="B49" s="51"/>
      <c r="C49" s="51"/>
      <c r="D49" s="51"/>
      <c r="E49" s="114"/>
      <c r="F49" s="114"/>
      <c r="G49" s="114"/>
      <c r="H49" s="114"/>
      <c r="I49" s="114"/>
      <c r="J49" s="116"/>
      <c r="K49" s="117" t="s">
        <v>59</v>
      </c>
      <c r="L49" s="118">
        <f>L46*L47*L48/2</f>
        <v>8</v>
      </c>
      <c r="M49" s="114"/>
      <c r="N49"/>
      <c r="O49" s="4"/>
      <c r="P49" s="33"/>
      <c r="Q49" s="33"/>
    </row>
    <row r="50" spans="1:17" ht="18">
      <c r="A50" s="110"/>
      <c r="B50" s="59"/>
      <c r="C50" s="46"/>
      <c r="D50" s="46"/>
      <c r="E50"/>
      <c r="F50"/>
      <c r="G50"/>
      <c r="H50"/>
      <c r="I50"/>
      <c r="J50" s="114"/>
      <c r="K50" s="114"/>
      <c r="L50" s="114"/>
      <c r="M50" s="114"/>
      <c r="N50"/>
      <c r="O50" s="4"/>
      <c r="P50" s="33"/>
      <c r="Q50" s="33"/>
    </row>
    <row r="51" spans="1:17" ht="15.75">
      <c r="A51" s="111"/>
      <c r="B51" s="18"/>
      <c r="C51" s="26"/>
      <c r="D51" s="26"/>
      <c r="E51" s="26"/>
      <c r="F51" s="26"/>
      <c r="G51" s="26"/>
      <c r="H51" s="26"/>
      <c r="I51" s="26"/>
      <c r="J51" s="26"/>
      <c r="K51" s="26"/>
      <c r="L51" s="28"/>
      <c r="M51" s="27"/>
      <c r="N51" s="60"/>
      <c r="O51" s="204" t="str">
        <f>'KL,Katrilli, Rocky, Jazzy, Foxy'!M51</f>
        <v>Versio 05</v>
      </c>
      <c r="P51" s="33"/>
      <c r="Q51" s="33"/>
    </row>
    <row r="52" spans="1:17" ht="16.5" thickBot="1">
      <c r="A52" s="112"/>
      <c r="B52" s="62"/>
      <c r="C52" s="63"/>
      <c r="D52" s="63"/>
      <c r="E52" s="63"/>
      <c r="F52" s="63"/>
      <c r="G52" s="63"/>
      <c r="H52" s="63"/>
      <c r="I52" s="63"/>
      <c r="J52" s="63"/>
      <c r="K52" s="64"/>
      <c r="L52" s="63"/>
      <c r="M52" s="63"/>
      <c r="N52" s="63"/>
      <c r="O52" s="86" t="str">
        <f>'KL,Katrilli, Rocky, Jazzy, Foxy'!M52</f>
        <v>© Katepal 2019</v>
      </c>
      <c r="P52" s="33"/>
      <c r="Q52" s="33"/>
    </row>
    <row r="53" spans="1:17" ht="15.75">
      <c r="A53" s="28"/>
      <c r="B53" s="65"/>
      <c r="C53" s="46"/>
      <c r="D53" s="65"/>
      <c r="E53" s="65"/>
      <c r="F53" s="65"/>
      <c r="G53" s="65"/>
      <c r="H53" s="65"/>
      <c r="I53" s="66"/>
      <c r="J53" s="67"/>
      <c r="K53" s="65"/>
      <c r="L53" s="60"/>
      <c r="M53" s="60"/>
      <c r="N53" s="60"/>
      <c r="O53" s="6"/>
      <c r="P53" s="33"/>
      <c r="Q53" s="33"/>
    </row>
    <row r="54" spans="1:17" ht="15.75">
      <c r="A54" s="28"/>
      <c r="B54" s="65"/>
      <c r="C54" s="46"/>
      <c r="D54" s="65"/>
      <c r="E54" s="65"/>
      <c r="F54" s="65"/>
      <c r="G54" s="65"/>
      <c r="H54" s="65"/>
      <c r="I54" s="66"/>
      <c r="J54" s="67"/>
      <c r="K54" s="65"/>
      <c r="L54" s="60"/>
      <c r="M54" s="60"/>
      <c r="N54" s="60"/>
      <c r="O54" s="6"/>
      <c r="P54" s="33"/>
      <c r="Q54" s="33"/>
    </row>
    <row r="55" spans="1:17" ht="15.75">
      <c r="A55" s="28"/>
      <c r="B55" s="68"/>
      <c r="C55" s="69"/>
      <c r="D55" s="69"/>
      <c r="E55" s="70"/>
      <c r="F55" s="65"/>
      <c r="G55" s="65"/>
      <c r="H55" s="65"/>
      <c r="I55" s="66"/>
      <c r="J55" s="67"/>
      <c r="K55" s="65"/>
      <c r="L55" s="60"/>
      <c r="M55" s="60"/>
      <c r="N55" s="60"/>
      <c r="O55" s="6"/>
      <c r="P55" s="33"/>
      <c r="Q55" s="33"/>
    </row>
    <row r="56" spans="1:17" ht="15.75">
      <c r="A56" s="28"/>
      <c r="B56" s="68"/>
      <c r="C56" s="69"/>
      <c r="D56" s="69"/>
      <c r="E56" s="70"/>
      <c r="F56" s="65"/>
      <c r="G56" s="65"/>
      <c r="H56" s="65"/>
      <c r="I56" s="66"/>
      <c r="J56" s="67"/>
      <c r="K56" s="65"/>
      <c r="L56" s="60"/>
      <c r="M56" s="60"/>
      <c r="N56" s="60"/>
      <c r="O56" s="6"/>
      <c r="P56" s="33"/>
      <c r="Q56" s="33"/>
    </row>
    <row r="57" spans="1:17" ht="15.75">
      <c r="A57" s="28"/>
      <c r="B57" s="65"/>
      <c r="C57" s="60"/>
      <c r="D57" s="65"/>
      <c r="E57" s="65"/>
      <c r="F57" s="65"/>
      <c r="G57" s="65"/>
      <c r="H57" s="65"/>
      <c r="I57" s="66"/>
      <c r="J57" s="67"/>
      <c r="K57" s="65"/>
      <c r="L57" s="60"/>
      <c r="M57" s="60"/>
      <c r="N57" s="60"/>
      <c r="O57" s="6"/>
      <c r="P57" s="33"/>
      <c r="Q57" s="33"/>
    </row>
    <row r="58" spans="1:17" ht="15.75">
      <c r="A58" s="28"/>
      <c r="B58" s="65"/>
      <c r="C58" s="60"/>
      <c r="D58" s="65"/>
      <c r="E58" s="65"/>
      <c r="F58" s="65"/>
      <c r="G58" s="65"/>
      <c r="H58" s="65"/>
      <c r="I58" s="66"/>
      <c r="J58" s="67"/>
      <c r="K58" s="71"/>
      <c r="L58" s="60"/>
      <c r="M58" s="60"/>
      <c r="N58" s="60"/>
      <c r="O58" s="6"/>
      <c r="P58" s="33"/>
      <c r="Q58" s="33"/>
    </row>
    <row r="59" spans="1:17" ht="15.75">
      <c r="A59" s="28"/>
      <c r="B59" s="65"/>
      <c r="C59" s="60"/>
      <c r="D59" s="65"/>
      <c r="E59" s="65"/>
      <c r="F59" s="65"/>
      <c r="G59" s="65"/>
      <c r="H59" s="65"/>
      <c r="I59" s="66"/>
      <c r="J59" s="67"/>
      <c r="K59" s="65"/>
      <c r="L59" s="60"/>
      <c r="M59" s="60"/>
      <c r="N59" s="60"/>
      <c r="O59" s="6"/>
      <c r="P59" s="33"/>
      <c r="Q59" s="33"/>
    </row>
    <row r="60" spans="1:17" ht="15.75">
      <c r="A60" s="28"/>
      <c r="B60" s="65"/>
      <c r="C60" s="60"/>
      <c r="D60" s="65"/>
      <c r="E60" s="65"/>
      <c r="F60" s="65"/>
      <c r="G60" s="65"/>
      <c r="H60" s="65"/>
      <c r="I60" s="71"/>
      <c r="J60" s="67"/>
      <c r="K60" s="65"/>
      <c r="L60" s="60"/>
      <c r="M60" s="60"/>
      <c r="N60" s="60"/>
      <c r="O60" s="6"/>
      <c r="P60" s="33"/>
      <c r="Q60" s="33"/>
    </row>
    <row r="61" spans="1:17" ht="15.75">
      <c r="A61" s="28"/>
      <c r="O61" s="6"/>
      <c r="P61" s="33"/>
      <c r="Q61" s="33"/>
    </row>
    <row r="62" spans="1:20" ht="15.75">
      <c r="A62" s="28"/>
      <c r="O62" s="6"/>
      <c r="P62" s="33"/>
      <c r="Q62" s="72"/>
      <c r="R62" s="73"/>
      <c r="S62" s="73"/>
      <c r="T62" s="73"/>
    </row>
    <row r="63" spans="1:20" ht="15.75">
      <c r="A63" s="28"/>
      <c r="B63" s="18"/>
      <c r="C63" s="26"/>
      <c r="D63" s="26"/>
      <c r="E63" s="26"/>
      <c r="F63" s="26"/>
      <c r="G63" s="26"/>
      <c r="H63" s="26"/>
      <c r="I63" s="26"/>
      <c r="J63" s="26"/>
      <c r="K63" s="26"/>
      <c r="L63" s="28"/>
      <c r="M63" s="27"/>
      <c r="N63" s="60"/>
      <c r="O63" s="6"/>
      <c r="P63" s="33"/>
      <c r="Q63" s="72"/>
      <c r="R63" s="73"/>
      <c r="S63" s="73"/>
      <c r="T63" s="73"/>
    </row>
    <row r="64" spans="1:17" ht="15.75">
      <c r="A64" s="28"/>
      <c r="B64" s="65"/>
      <c r="C64" s="60"/>
      <c r="D64" s="65"/>
      <c r="E64" s="65"/>
      <c r="F64" s="65"/>
      <c r="G64" s="65"/>
      <c r="H64" s="65"/>
      <c r="I64" s="71"/>
      <c r="J64" s="67"/>
      <c r="K64" s="71"/>
      <c r="L64" s="60"/>
      <c r="M64" s="60"/>
      <c r="N64" s="60"/>
      <c r="O64" s="6"/>
      <c r="P64" s="33"/>
      <c r="Q64" s="33"/>
    </row>
    <row r="65" spans="1:17" ht="15.75">
      <c r="A65" s="28"/>
      <c r="B65" s="65"/>
      <c r="C65" s="60"/>
      <c r="D65" s="65"/>
      <c r="E65" s="65"/>
      <c r="F65" s="65"/>
      <c r="G65" s="65"/>
      <c r="H65" s="65"/>
      <c r="I65" s="66"/>
      <c r="J65" s="65"/>
      <c r="K65" s="65"/>
      <c r="L65" s="60"/>
      <c r="M65" s="60"/>
      <c r="N65" s="60"/>
      <c r="O65" s="6"/>
      <c r="P65" s="33"/>
      <c r="Q65" s="33"/>
    </row>
    <row r="66" spans="1:17" ht="15.75">
      <c r="A66" s="28"/>
      <c r="B66" s="46"/>
      <c r="C66" s="46"/>
      <c r="D66" s="46"/>
      <c r="E66" s="46"/>
      <c r="F66" s="46"/>
      <c r="G66" s="46"/>
      <c r="H66" s="46"/>
      <c r="I66" s="74"/>
      <c r="J66" s="46"/>
      <c r="K66" s="46"/>
      <c r="L66" s="60"/>
      <c r="M66" s="60"/>
      <c r="N66" s="60"/>
      <c r="O66" s="6"/>
      <c r="P66" s="33"/>
      <c r="Q66" s="33"/>
    </row>
    <row r="67" spans="1:17" ht="15.75">
      <c r="A67" s="28"/>
      <c r="B67" s="60"/>
      <c r="C67" s="60"/>
      <c r="D67" s="60"/>
      <c r="E67" s="60"/>
      <c r="F67" s="60"/>
      <c r="G67" s="60"/>
      <c r="H67" s="60"/>
      <c r="I67" s="66"/>
      <c r="J67" s="60"/>
      <c r="K67" s="60"/>
      <c r="L67" s="60"/>
      <c r="M67" s="60"/>
      <c r="N67" s="60"/>
      <c r="O67" s="6"/>
      <c r="P67" s="33"/>
      <c r="Q67" s="33"/>
    </row>
    <row r="68" spans="1:17" ht="15.75">
      <c r="A68" s="28"/>
      <c r="B68" s="60"/>
      <c r="C68" s="60"/>
      <c r="D68" s="60"/>
      <c r="E68" s="60"/>
      <c r="F68" s="60"/>
      <c r="G68" s="60"/>
      <c r="H68" s="60"/>
      <c r="I68" s="66"/>
      <c r="J68" s="60"/>
      <c r="K68" s="60"/>
      <c r="L68" s="65"/>
      <c r="M68" s="75"/>
      <c r="N68" s="65"/>
      <c r="O68" s="6"/>
      <c r="P68" s="33"/>
      <c r="Q68" s="33"/>
    </row>
    <row r="69" spans="1:17" ht="15.75">
      <c r="A69" s="28"/>
      <c r="B69" s="18"/>
      <c r="C69" s="26"/>
      <c r="D69" s="26"/>
      <c r="E69" s="26"/>
      <c r="F69" s="26"/>
      <c r="G69" s="26"/>
      <c r="H69" s="26"/>
      <c r="I69" s="76"/>
      <c r="J69" s="26"/>
      <c r="K69" s="26"/>
      <c r="L69" s="28"/>
      <c r="M69" s="27"/>
      <c r="N69" s="27"/>
      <c r="O69" s="6"/>
      <c r="P69" s="33"/>
      <c r="Q69" s="33"/>
    </row>
    <row r="70" spans="1:17" ht="18">
      <c r="A70" s="28"/>
      <c r="B70" s="77"/>
      <c r="C70" s="26"/>
      <c r="D70" s="26"/>
      <c r="E70" s="26"/>
      <c r="F70" s="26"/>
      <c r="G70" s="26"/>
      <c r="H70" s="26"/>
      <c r="I70" s="76"/>
      <c r="J70" s="26"/>
      <c r="K70" s="26"/>
      <c r="L70" s="28"/>
      <c r="M70" s="27"/>
      <c r="N70" s="27"/>
      <c r="O70" s="6"/>
      <c r="P70" s="33"/>
      <c r="Q70" s="33"/>
    </row>
    <row r="71" spans="1:17" ht="15.75">
      <c r="A71" s="28"/>
      <c r="B71" s="18"/>
      <c r="C71" s="26"/>
      <c r="D71" s="26"/>
      <c r="E71" s="26"/>
      <c r="F71" s="26"/>
      <c r="G71" s="26"/>
      <c r="H71" s="26"/>
      <c r="I71" s="76"/>
      <c r="J71" s="26"/>
      <c r="K71" s="26"/>
      <c r="L71" s="28"/>
      <c r="M71" s="27"/>
      <c r="N71" s="27"/>
      <c r="O71" s="6"/>
      <c r="P71" s="33"/>
      <c r="Q71" s="33"/>
    </row>
    <row r="72" spans="1:17" ht="15.75">
      <c r="A72" s="28"/>
      <c r="B72" s="65"/>
      <c r="C72" s="60"/>
      <c r="D72" s="60"/>
      <c r="E72" s="78"/>
      <c r="F72" s="60"/>
      <c r="G72" s="60"/>
      <c r="H72" s="60"/>
      <c r="I72" s="66"/>
      <c r="J72" s="79"/>
      <c r="K72" s="65"/>
      <c r="L72" s="28"/>
      <c r="M72" s="27"/>
      <c r="N72" s="27"/>
      <c r="O72" s="6"/>
      <c r="P72" s="33"/>
      <c r="Q72" s="33"/>
    </row>
    <row r="73" spans="1:17" ht="15.75">
      <c r="A73" s="28"/>
      <c r="B73" s="18"/>
      <c r="C73" s="26"/>
      <c r="D73" s="26"/>
      <c r="E73" s="26"/>
      <c r="F73" s="26"/>
      <c r="G73" s="26"/>
      <c r="H73" s="26"/>
      <c r="I73" s="26"/>
      <c r="J73" s="26"/>
      <c r="K73" s="26"/>
      <c r="L73" s="28"/>
      <c r="M73" s="27"/>
      <c r="N73" s="27"/>
      <c r="O73" s="6"/>
      <c r="P73" s="33"/>
      <c r="Q73" s="33"/>
    </row>
    <row r="74" spans="1:17" ht="15.75">
      <c r="A74" s="28"/>
      <c r="B74" s="18"/>
      <c r="C74" s="26"/>
      <c r="D74" s="26"/>
      <c r="E74" s="26"/>
      <c r="F74" s="26"/>
      <c r="G74" s="26"/>
      <c r="H74" s="26"/>
      <c r="I74" s="26"/>
      <c r="J74" s="26"/>
      <c r="K74" s="26"/>
      <c r="L74" s="28"/>
      <c r="M74" s="27"/>
      <c r="N74" s="27"/>
      <c r="O74" s="6"/>
      <c r="P74" s="33"/>
      <c r="Q74" s="33"/>
    </row>
    <row r="75" spans="1:17" ht="15.75">
      <c r="A75" s="28"/>
      <c r="B75" s="18"/>
      <c r="C75" s="26"/>
      <c r="D75" s="26"/>
      <c r="E75" s="26"/>
      <c r="F75" s="26"/>
      <c r="G75" s="26"/>
      <c r="H75" s="26"/>
      <c r="I75" s="26"/>
      <c r="J75" s="26"/>
      <c r="K75" s="26"/>
      <c r="L75" s="28"/>
      <c r="M75" s="27"/>
      <c r="N75" s="27"/>
      <c r="O75" s="6"/>
      <c r="P75" s="33"/>
      <c r="Q75" s="33"/>
    </row>
    <row r="76" spans="1:17" ht="15.75">
      <c r="A76" s="28"/>
      <c r="B76" s="18"/>
      <c r="C76" s="26"/>
      <c r="D76" s="26"/>
      <c r="E76" s="26"/>
      <c r="F76" s="26"/>
      <c r="G76" s="26"/>
      <c r="H76" s="26"/>
      <c r="I76" s="26"/>
      <c r="J76" s="26"/>
      <c r="K76" s="26"/>
      <c r="L76" s="28"/>
      <c r="M76" s="27"/>
      <c r="N76" s="27"/>
      <c r="O76" s="6"/>
      <c r="P76" s="33"/>
      <c r="Q76" s="33"/>
    </row>
    <row r="77" spans="1:222" ht="16.5" customHeight="1">
      <c r="A77" s="28"/>
      <c r="B77" s="18"/>
      <c r="C77" s="26"/>
      <c r="D77" s="26"/>
      <c r="E77" s="26"/>
      <c r="F77" s="26"/>
      <c r="G77" s="26"/>
      <c r="H77" s="26"/>
      <c r="I77" s="26"/>
      <c r="J77" s="26"/>
      <c r="K77" s="26"/>
      <c r="L77" s="28"/>
      <c r="M77" s="27"/>
      <c r="N77" s="27"/>
      <c r="O77" s="6"/>
      <c r="P77" s="12"/>
      <c r="Q77" s="1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</row>
    <row r="78" spans="1:222" ht="15" customHeight="1">
      <c r="A78" s="28"/>
      <c r="B78" s="18"/>
      <c r="C78" s="26"/>
      <c r="D78" s="26"/>
      <c r="E78" s="26"/>
      <c r="F78" s="26"/>
      <c r="G78" s="26"/>
      <c r="H78" s="26"/>
      <c r="I78" s="26"/>
      <c r="J78" s="26"/>
      <c r="K78" s="26"/>
      <c r="L78" s="28"/>
      <c r="M78" s="27"/>
      <c r="N78" s="27"/>
      <c r="O78" s="6"/>
      <c r="P78" s="12"/>
      <c r="Q78" s="12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</row>
    <row r="79" spans="1:222" ht="15" customHeight="1">
      <c r="A79" s="28"/>
      <c r="B79" s="18"/>
      <c r="C79" s="26"/>
      <c r="D79" s="26"/>
      <c r="E79" s="26"/>
      <c r="F79" s="26"/>
      <c r="G79" s="26"/>
      <c r="H79" s="26"/>
      <c r="I79" s="26"/>
      <c r="J79" s="26"/>
      <c r="K79" s="26"/>
      <c r="L79" s="28"/>
      <c r="M79" s="27"/>
      <c r="N79" s="27"/>
      <c r="O79" s="6"/>
      <c r="P79" s="12"/>
      <c r="Q79" s="12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</row>
    <row r="80" spans="1:222" ht="15" customHeight="1">
      <c r="A80" s="28"/>
      <c r="B80" s="18"/>
      <c r="C80" s="26"/>
      <c r="D80" s="26"/>
      <c r="E80" s="26"/>
      <c r="F80" s="26"/>
      <c r="G80" s="26"/>
      <c r="H80" s="26"/>
      <c r="I80" s="26"/>
      <c r="J80" s="26"/>
      <c r="K80" s="26"/>
      <c r="L80" s="28"/>
      <c r="M80" s="27"/>
      <c r="N80" s="27"/>
      <c r="O80" s="6"/>
      <c r="P80" s="12"/>
      <c r="Q80" s="12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</row>
    <row r="81" spans="1:222" ht="19.5" customHeight="1">
      <c r="A81" s="28"/>
      <c r="B81" s="18"/>
      <c r="C81" s="26"/>
      <c r="D81" s="26"/>
      <c r="E81" s="26"/>
      <c r="F81" s="26"/>
      <c r="G81" s="26"/>
      <c r="H81" s="26"/>
      <c r="I81" s="26"/>
      <c r="J81" s="26"/>
      <c r="K81" s="26"/>
      <c r="L81" s="28"/>
      <c r="M81" s="27"/>
      <c r="N81" s="27"/>
      <c r="O81" s="6"/>
      <c r="P81" s="12"/>
      <c r="Q81" s="12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</row>
    <row r="82" spans="1:17" ht="15.75">
      <c r="A82" s="28"/>
      <c r="B82" s="18"/>
      <c r="C82" s="26"/>
      <c r="D82" s="26"/>
      <c r="E82" s="26"/>
      <c r="F82" s="26"/>
      <c r="G82" s="26"/>
      <c r="H82" s="26"/>
      <c r="I82" s="26"/>
      <c r="J82" s="26"/>
      <c r="K82" s="26"/>
      <c r="L82" s="28"/>
      <c r="M82" s="27"/>
      <c r="N82" s="27"/>
      <c r="O82" s="6"/>
      <c r="P82" s="33"/>
      <c r="Q82" s="33"/>
    </row>
    <row r="83" spans="1:17" ht="15.75">
      <c r="A83" s="28"/>
      <c r="B83" s="18"/>
      <c r="C83" s="26"/>
      <c r="D83" s="26"/>
      <c r="E83" s="26"/>
      <c r="F83" s="26"/>
      <c r="G83" s="26"/>
      <c r="H83" s="26"/>
      <c r="I83" s="26"/>
      <c r="J83" s="26"/>
      <c r="K83" s="26"/>
      <c r="L83" s="28"/>
      <c r="M83" s="27"/>
      <c r="N83" s="27"/>
      <c r="O83" s="6"/>
      <c r="P83" s="33"/>
      <c r="Q83" s="33"/>
    </row>
    <row r="84" spans="1:17" ht="15.75">
      <c r="A84" s="28"/>
      <c r="B84" s="18"/>
      <c r="C84" s="26"/>
      <c r="D84" s="26"/>
      <c r="E84" s="26"/>
      <c r="F84" s="26"/>
      <c r="G84" s="26"/>
      <c r="H84" s="26"/>
      <c r="I84" s="26"/>
      <c r="J84" s="26"/>
      <c r="K84" s="26"/>
      <c r="L84" s="28"/>
      <c r="M84" s="27"/>
      <c r="N84" s="27"/>
      <c r="O84" s="6"/>
      <c r="P84" s="33"/>
      <c r="Q84" s="33"/>
    </row>
    <row r="85" spans="1:17" ht="15.75">
      <c r="A85" s="28"/>
      <c r="B85" s="18"/>
      <c r="C85" s="26"/>
      <c r="D85" s="26"/>
      <c r="E85" s="26"/>
      <c r="F85" s="26"/>
      <c r="G85" s="26"/>
      <c r="H85" s="26"/>
      <c r="I85" s="26"/>
      <c r="J85" s="26"/>
      <c r="K85" s="26"/>
      <c r="L85" s="28"/>
      <c r="M85" s="27"/>
      <c r="N85" s="27"/>
      <c r="O85" s="6"/>
      <c r="P85" s="33"/>
      <c r="Q85" s="33"/>
    </row>
    <row r="86" spans="1:17" ht="15.75">
      <c r="A86" s="28"/>
      <c r="B86" s="18"/>
      <c r="C86" s="26"/>
      <c r="D86" s="26"/>
      <c r="E86" s="26"/>
      <c r="F86" s="26"/>
      <c r="G86" s="26"/>
      <c r="H86" s="26"/>
      <c r="I86" s="26"/>
      <c r="J86" s="26"/>
      <c r="K86" s="26"/>
      <c r="L86" s="28"/>
      <c r="M86" s="27"/>
      <c r="N86" s="27"/>
      <c r="O86" s="6"/>
      <c r="P86" s="33"/>
      <c r="Q86" s="33"/>
    </row>
    <row r="87" spans="1:17" ht="15.75">
      <c r="A87" s="28"/>
      <c r="B87" s="18"/>
      <c r="C87" s="26"/>
      <c r="D87" s="26"/>
      <c r="E87" s="26"/>
      <c r="F87" s="26"/>
      <c r="G87" s="26"/>
      <c r="H87" s="26"/>
      <c r="I87" s="26"/>
      <c r="J87" s="26"/>
      <c r="K87" s="26"/>
      <c r="L87" s="28"/>
      <c r="M87" s="27"/>
      <c r="N87" s="27"/>
      <c r="O87" s="6"/>
      <c r="P87" s="33"/>
      <c r="Q87" s="33"/>
    </row>
    <row r="88" spans="1:17" ht="15.75">
      <c r="A88" s="28"/>
      <c r="B88" s="18"/>
      <c r="C88" s="26"/>
      <c r="D88" s="26"/>
      <c r="E88" s="26"/>
      <c r="F88" s="26"/>
      <c r="G88" s="26"/>
      <c r="H88" s="26"/>
      <c r="I88" s="26"/>
      <c r="J88" s="26"/>
      <c r="K88" s="26"/>
      <c r="L88" s="28"/>
      <c r="M88" s="27"/>
      <c r="N88" s="27"/>
      <c r="O88" s="6"/>
      <c r="P88" s="33"/>
      <c r="Q88" s="33"/>
    </row>
    <row r="89" spans="1:17" ht="15.75">
      <c r="A89" s="28"/>
      <c r="B89" s="18"/>
      <c r="C89" s="26"/>
      <c r="D89" s="26"/>
      <c r="E89" s="26"/>
      <c r="F89" s="26"/>
      <c r="G89" s="26"/>
      <c r="H89" s="26"/>
      <c r="I89" s="26"/>
      <c r="J89" s="26"/>
      <c r="K89" s="26"/>
      <c r="L89" s="28"/>
      <c r="M89" s="27"/>
      <c r="N89" s="27"/>
      <c r="O89" s="6"/>
      <c r="P89" s="33"/>
      <c r="Q89" s="33"/>
    </row>
    <row r="90" spans="1:17" ht="15.75">
      <c r="A90" s="28"/>
      <c r="B90" s="18"/>
      <c r="C90" s="26"/>
      <c r="D90" s="26"/>
      <c r="E90" s="26"/>
      <c r="F90" s="26"/>
      <c r="G90" s="26"/>
      <c r="H90" s="26"/>
      <c r="I90" s="26"/>
      <c r="J90" s="26"/>
      <c r="K90" s="26"/>
      <c r="L90" s="28"/>
      <c r="M90" s="27"/>
      <c r="N90" s="27"/>
      <c r="O90" s="6"/>
      <c r="P90" s="33"/>
      <c r="Q90" s="33"/>
    </row>
    <row r="91" spans="1:17" ht="15.75">
      <c r="A91" s="28"/>
      <c r="B91" s="18"/>
      <c r="C91" s="26"/>
      <c r="D91" s="26"/>
      <c r="E91" s="26"/>
      <c r="F91" s="26"/>
      <c r="G91" s="26"/>
      <c r="H91" s="26"/>
      <c r="I91" s="26"/>
      <c r="J91" s="26"/>
      <c r="K91" s="26"/>
      <c r="L91" s="28"/>
      <c r="M91" s="27"/>
      <c r="N91" s="27"/>
      <c r="O91" s="6"/>
      <c r="P91" s="33"/>
      <c r="Q91" s="33"/>
    </row>
    <row r="92" spans="1:17" ht="15.75">
      <c r="A92" s="28"/>
      <c r="B92" s="18"/>
      <c r="C92" s="26"/>
      <c r="D92" s="26"/>
      <c r="E92" s="26"/>
      <c r="F92" s="26"/>
      <c r="G92" s="26"/>
      <c r="H92" s="26"/>
      <c r="I92" s="26"/>
      <c r="J92" s="26"/>
      <c r="K92" s="26"/>
      <c r="L92" s="28"/>
      <c r="M92" s="27"/>
      <c r="N92" s="27"/>
      <c r="O92" s="6"/>
      <c r="P92" s="33"/>
      <c r="Q92" s="33"/>
    </row>
    <row r="93" spans="1:17" ht="15.75">
      <c r="A93" s="80"/>
      <c r="B93" s="74"/>
      <c r="C93" s="81"/>
      <c r="D93" s="81"/>
      <c r="E93" s="81"/>
      <c r="F93" s="82"/>
      <c r="G93" s="82"/>
      <c r="H93" s="82"/>
      <c r="I93" s="82"/>
      <c r="J93" s="81"/>
      <c r="K93" s="83"/>
      <c r="L93" s="81"/>
      <c r="M93" s="81"/>
      <c r="N93" s="81"/>
      <c r="O93" s="81"/>
      <c r="P93" s="33"/>
      <c r="Q93" s="33"/>
    </row>
    <row r="94" spans="1:17" ht="15.75">
      <c r="A94" s="84"/>
      <c r="B94" s="81"/>
      <c r="C94" s="81"/>
      <c r="D94" s="81"/>
      <c r="E94" s="81"/>
      <c r="F94" s="82"/>
      <c r="G94" s="82"/>
      <c r="H94" s="82"/>
      <c r="I94" s="82"/>
      <c r="J94" s="81"/>
      <c r="K94" s="83"/>
      <c r="L94" s="81"/>
      <c r="M94" s="81"/>
      <c r="N94" s="81"/>
      <c r="O94" s="81"/>
      <c r="P94" s="33"/>
      <c r="Q94" s="33"/>
    </row>
    <row r="95" spans="1:17" ht="15">
      <c r="A95" s="80"/>
      <c r="B95" s="81"/>
      <c r="C95" s="81"/>
      <c r="D95" s="81"/>
      <c r="E95" s="81"/>
      <c r="F95" s="82"/>
      <c r="G95" s="82"/>
      <c r="H95" s="82"/>
      <c r="I95" s="82"/>
      <c r="J95" s="85"/>
      <c r="K95" s="83"/>
      <c r="L95" s="81"/>
      <c r="M95" s="81"/>
      <c r="N95" s="81"/>
      <c r="O95" s="81"/>
      <c r="P95" s="33"/>
      <c r="Q95" s="33"/>
    </row>
    <row r="96" spans="1:17" ht="15">
      <c r="A96" s="80"/>
      <c r="B96" s="81"/>
      <c r="C96" s="81"/>
      <c r="D96" s="81"/>
      <c r="E96" s="81"/>
      <c r="F96" s="82"/>
      <c r="G96" s="82"/>
      <c r="H96" s="82"/>
      <c r="I96" s="82"/>
      <c r="J96" s="81"/>
      <c r="K96" s="83"/>
      <c r="L96" s="81"/>
      <c r="M96" s="81"/>
      <c r="N96" s="81"/>
      <c r="O96" s="81"/>
      <c r="P96" s="33"/>
      <c r="Q96" s="33"/>
    </row>
    <row r="97" spans="1:17" ht="15.75">
      <c r="A97" s="80"/>
      <c r="B97" s="74"/>
      <c r="C97" s="81"/>
      <c r="D97" s="81"/>
      <c r="E97" s="81"/>
      <c r="F97" s="82"/>
      <c r="G97" s="82"/>
      <c r="H97" s="82"/>
      <c r="I97" s="82"/>
      <c r="J97" s="81"/>
      <c r="K97" s="83"/>
      <c r="L97" s="81"/>
      <c r="M97" s="81"/>
      <c r="N97" s="81"/>
      <c r="O97" s="81"/>
      <c r="P97" s="33"/>
      <c r="Q97" s="33"/>
    </row>
    <row r="98" spans="1:17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33"/>
      <c r="Q98" s="33"/>
    </row>
    <row r="99" spans="1:17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33"/>
      <c r="Q99" s="33"/>
    </row>
    <row r="100" spans="1:17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33"/>
      <c r="Q100" s="33"/>
    </row>
    <row r="101" spans="1:17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33"/>
      <c r="Q101" s="33"/>
    </row>
    <row r="102" spans="1:17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33"/>
      <c r="Q102" s="33"/>
    </row>
    <row r="103" spans="1:17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33"/>
      <c r="Q103" s="33"/>
    </row>
  </sheetData>
  <sheetProtection password="8FCD" sheet="1" objects="1" scenarios="1"/>
  <mergeCells count="1">
    <mergeCell ref="A6:O6"/>
  </mergeCells>
  <printOptions horizontalCentered="1" verticalCentered="1"/>
  <pageMargins left="0.7480314960629921" right="0.7480314960629921" top="0.5118110236220472" bottom="0.8267716535433072" header="0.5118110236220472" footer="0.5118110236220472"/>
  <pageSetup fitToHeight="1" fitToWidth="1" horizontalDpi="300" verticalDpi="300" orientation="landscape" paperSize="9" scale="54" r:id="rId12"/>
  <headerFooter alignWithMargins="0">
    <oddFooter>&amp;R&amp;F
Tulostettu &amp;D</oddFooter>
  </headerFooter>
  <drawing r:id="rId11"/>
  <legacyDrawing r:id="rId10"/>
  <oleObjects>
    <oleObject progId="Designer.Drawing.7" shapeId="520198" r:id="rId1"/>
    <oleObject progId="Designer.Drawing.8" shapeId="1736067" r:id="rId2"/>
    <oleObject progId="Designer.Drawing.8" shapeId="1736068" r:id="rId3"/>
    <oleObject progId="Designer.Drawing.8" shapeId="1751237" r:id="rId4"/>
    <oleObject progId="Designer.Drawing.8" shapeId="1751238" r:id="rId5"/>
    <oleObject progId="Designer.Drawing.8" shapeId="482283" r:id="rId6"/>
    <oleObject progId="Designer.Drawing.8" shapeId="531238" r:id="rId7"/>
    <oleObject progId="Designer.Drawing.8" shapeId="1449897" r:id="rId8"/>
    <oleObject progId="Designer.Drawing.8" shapeId="145114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Rantanen</dc:creator>
  <cp:keywords/>
  <dc:description/>
  <cp:lastModifiedBy>Rami Mustonen</cp:lastModifiedBy>
  <cp:lastPrinted>2007-04-12T07:54:35Z</cp:lastPrinted>
  <dcterms:created xsi:type="dcterms:W3CDTF">2006-08-31T09:15:58Z</dcterms:created>
  <dcterms:modified xsi:type="dcterms:W3CDTF">2019-08-13T05:25:12Z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